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groups\Counseling\"/>
    </mc:Choice>
  </mc:AlternateContent>
  <xr:revisionPtr revIDLastSave="0" documentId="13_ncr:1_{44693CD7-00B0-48D3-816A-AD7963D2DC76}" xr6:coauthVersionLast="45" xr6:coauthVersionMax="45" xr10:uidLastSave="{00000000-0000-0000-0000-000000000000}"/>
  <bookViews>
    <workbookView xWindow="-98" yWindow="-98" windowWidth="22695" windowHeight="14595" tabRatio="624" xr2:uid="{00000000-000D-0000-FFFF-FFFF00000000}"/>
  </bookViews>
  <sheets>
    <sheet name="CALCULATOR" sheetId="1" r:id="rId1"/>
    <sheet name="LISTS" sheetId="3" state="hidden" r:id="rId2"/>
    <sheet name="GRADE.DIST" sheetId="19" state="hidden" r:id="rId3"/>
  </sheets>
  <definedNames>
    <definedName name="ACAD.PROG\CheckPt.TABLE\\CRE.ATM">LISTS!$CL$2:$CM$98</definedName>
    <definedName name="ACAD.PROG\CheckPt\RANGE">LISTS!$CM$2:$CM$98</definedName>
    <definedName name="ACAD.PROG\CRE.ATM\RANGE">LISTS!$CL$2:$CL$98</definedName>
    <definedName name="AP\ChkPt\COD">LISTS!$AV$2:$AV$6</definedName>
    <definedName name="AP\ChkPt\COD\0">LISTS!$AV$2</definedName>
    <definedName name="AP\ChkPt\COD\1">LISTS!$AV$3</definedName>
    <definedName name="AP\ChkPt\COD\2">LISTS!$AV$4</definedName>
    <definedName name="AP\ChkPt\COD\3">LISTS!$AV$5</definedName>
    <definedName name="AP\ChkPt\COD\4">LISTS!$AV$6</definedName>
    <definedName name="AP\ChkPt\MAX">LISTS!$AY$2:$AY$6</definedName>
    <definedName name="AP\ChkPt\MAX\0">LISTS!$AY$2</definedName>
    <definedName name="AP\ChkPt\MAX\1">LISTS!$AY$3</definedName>
    <definedName name="AP\ChkPt\MAX\2">LISTS!$AY$4</definedName>
    <definedName name="AP\ChkPt\MAX\3">LISTS!$AY$5</definedName>
    <definedName name="AP\ChkPt\MAX\4">LISTS!$AY$6</definedName>
    <definedName name="AP\ChkPt\MIN">LISTS!$AX$2:$AX$6</definedName>
    <definedName name="AP\ChkPt\MIN\0">LISTS!$AX$2</definedName>
    <definedName name="AP\ChkPt\MIN\1">LISTS!$AX$3</definedName>
    <definedName name="AP\ChkPt\MIN\2">LISTS!$AX$4</definedName>
    <definedName name="AP\ChkPt\MIN\3">LISTS!$AX$5</definedName>
    <definedName name="AP\ChkPt\MIN\4">LISTS!$AX$6</definedName>
    <definedName name="AP\ChkPt\NUM">LISTS!$AW$2:$AW$6</definedName>
    <definedName name="AP\MASTER.TABLE\\ChkPt">LISTS!$AV$2:$BA$6</definedName>
    <definedName name="ARROW\L">LISTS!$X$24</definedName>
    <definedName name="ARROW\R">LISTS!$X$21</definedName>
    <definedName name="CALCULATOR\\ENROLLMENT\DATESTAMP">CALCULATOR!$BH$1</definedName>
    <definedName name="CALCULATOR\\ENROLLMENT\SID\TOT">CALCULATOR!$BG$1</definedName>
    <definedName name="CALCULATOR\\ENROLLMENT\SID_RNG\Row.END">CALCULATOR!$BA$1</definedName>
    <definedName name="CALCULATOR\\ENROLLMENT\SID_RNG\Row.STA">CALCULATOR!$AZ$1</definedName>
    <definedName name="CALCULATOR\\GRADE.DIST\COU\LIST">CALCULATOR!$AC$2</definedName>
    <definedName name="CALCULATOR\\GRADE.DIST\COU\Row.END">CALCULATOR!$AE$2</definedName>
    <definedName name="CALCULATOR\\GRADE.DIST\COU\Row.STA">CALCULATOR!$AD$2</definedName>
    <definedName name="CALCULATOR\\VALIDATION.LISTS\CNSLR\SEARCH.FIELD">CALCULATOR!$BB$3</definedName>
    <definedName name="CALCULATOR\\VALIDATION.LISTS\SID\LIST">CALCULATOR!$BB$2</definedName>
    <definedName name="CALCULATOR\\VALIDATION.LISTS\SID\Row.END">CALCULATOR!$BD$1</definedName>
    <definedName name="CALCULATOR\\VALIDATION.LISTS\SID\Row.STA">CALCULATOR!$BC$1</definedName>
    <definedName name="CALCULATOR\\VALIDATION.LISTS\SLN.SFN\LIST">CALCULATOR!$BB$1</definedName>
    <definedName name="CALCULATOR\ATM\RTK\RANGE">CALCULATOR!$AU$301:$AU$325</definedName>
    <definedName name="CALCULATOR\CNSLR\LOOKUP">CALCULATOR!$BF$3</definedName>
    <definedName name="CALCULATOR\CNT\ALL\RANGE">CALCULATOR!$AU$101:$AU$300</definedName>
    <definedName name="CALCULATOR\CNT\MAN\RANGE">CALCULATOR!$AU$201:$AU$300</definedName>
    <definedName name="CALCULATOR\CNT\RPT\RANGE">CALCULATOR!$AU$101:$AU$200</definedName>
    <definedName name="CALCULATOR\COU\ACT\SWITCH\ALL\RANGE">CALCULATOR!$B$101:$B$300</definedName>
    <definedName name="CALCULATOR\COU\ACT\SWITCH\MAN\RANGE">CALCULATOR!$B$201:$B$300</definedName>
    <definedName name="CALCULATOR\COU\ACT\SWITCH\RPT\RANGE">CALCULATOR!$B$101:$B$200</definedName>
    <definedName name="CALCULATOR\COU\ALL\RANGE">CALCULATOR!$AF$101:$AF$300</definedName>
    <definedName name="CALCULATOR\COU\MAN\RANGE">CALCULATOR!$AF$201:$AF$300</definedName>
    <definedName name="CALCULATOR\COU\RPT\RANGE">CALCULATOR!$AF$101:$AF$200</definedName>
    <definedName name="CALCULATOR\COU\RTK\RANGE">CALCULATOR!$AF$301:$AF$325</definedName>
    <definedName name="CALCULATOR\COU\RTK\TOT">CALCULATOR!$J$327</definedName>
    <definedName name="CALCULATOR\CRE.ACC\ALL\RANGE">CALCULATOR!$BQ$101:$BQ$300</definedName>
    <definedName name="CALCULATOR\CRE.ACC\MAN\RANGE">CALCULATOR!$BQ$201:$BQ$300</definedName>
    <definedName name="CALCULATOR\CRE.ACC\RPT\RANGE">CALCULATOR!$BQ$101:$BQ$200</definedName>
    <definedName name="CALCULATOR\CRE.ATM\ALL\RANGE">CALCULATOR!$BO$101:$BO$300</definedName>
    <definedName name="CALCULATOR\CRE.ATM\MAN\RANGE">CALCULATOR!$BO$201:$BO$300</definedName>
    <definedName name="CALCULATOR\CRE.ATM\RPT\RANGE">CALCULATOR!$BO$101:$BO$200</definedName>
    <definedName name="CALCULATOR\CRE.REG\RPT\RANGE">CALCULATOR!$BM$101:$BM$200</definedName>
    <definedName name="CALCULATOR\CRE\ALL\RANGE">CALCULATOR!$AS$101:$AS$300</definedName>
    <definedName name="CALCULATOR\CRE\MAN\RANGE">CALCULATOR!$AS$201:$AS$300</definedName>
    <definedName name="CALCULATOR\CRE\RPT\RANGE">CALCULATOR!$AS$101:$AS$200</definedName>
    <definedName name="CALCULATOR\CRE\RTK\RANGE">CALCULATOR!$AS$301:$AS$325</definedName>
    <definedName name="CALCULATOR\GDPTS.ALT\RANGE">CALCULATOR!$FU$101:$FU$300</definedName>
    <definedName name="CALCULATOR\GDPTS.AVG\RANGE">CALCULATOR!$CU$101:$CU$300</definedName>
    <definedName name="CALCULATOR\GDPTS.MAX\RANGE">CALCULATOR!$DU$101:$DU$300</definedName>
    <definedName name="CALCULATOR\GDPTS.MIN\RANGE">CALCULATOR!$EU$101:$EU$300</definedName>
    <definedName name="CALCULATOR\GDPTS\ALL\RANGE">CALCULATOR!$BU$101:$BU$300</definedName>
    <definedName name="CALCULATOR\GDPTS\MAN\RANGE">CALCULATOR!$BU$201:$BU$300</definedName>
    <definedName name="CALCULATOR\GDPTS\RPT\RANGE">CALCULATOR!$BU$101:$BU$200</definedName>
    <definedName name="CALCULATOR\GPA.ALT">CALCULATOR!$FI$97</definedName>
    <definedName name="CALCULATOR\GPA.ALT_Run\RANGE">CALCULATOR!$FW$101:$FW$300</definedName>
    <definedName name="CALCULATOR\GPA.AVG">CALCULATOR!$CI$97</definedName>
    <definedName name="CALCULATOR\GPA.AVG_Run\RANGE">CALCULATOR!$CW$101:$CW$300</definedName>
    <definedName name="CALCULATOR\GPA.MAX">CALCULATOR!$DI$97</definedName>
    <definedName name="CALCULATOR\GPA.MAX_Run\RANGE">CALCULATOR!$DW$101:$DW$300</definedName>
    <definedName name="CALCULATOR\GPA.MIN">CALCULATOR!$EI$97</definedName>
    <definedName name="CALCULATOR\GPA.MIN_Run\RANGE">CALCULATOR!$EW$101:$EW$300</definedName>
    <definedName name="CALCULATOR\GPA.PRM">CALCULATOR!$BI$97</definedName>
    <definedName name="CALCULATOR\GRADE.ALT\ENTRY\TOT">CALCULATOR!$BC$327</definedName>
    <definedName name="CALCULATOR\GRADE.EST\RTK\RANGE">CALCULATOR!$AZ$301:$AZ$325</definedName>
    <definedName name="CALCULATOR\GRADE\ALL\RANGE">CALCULATOR!$AG$101:$AG$300</definedName>
    <definedName name="CALCULATOR\GRADE\MAN\RANGE">CALCULATOR!$AG$201:$AG$300</definedName>
    <definedName name="CALCULATOR\GRADE\RPT\RANGE">CALCULATOR!$AG$101:$AG$200</definedName>
    <definedName name="CALCULATOR\GRADE\RTK\RANGE">CALCULATOR!$AG$301:$AG$325</definedName>
    <definedName name="CALCULATOR\JUMP.LINK.to.BOT">CALCULATOR!$AP$69</definedName>
    <definedName name="CALCULATOR\JUMP.LINK.to.TOP">CALCULATOR!$AC$344</definedName>
    <definedName name="CALCULATOR\LVL\ALL\RANGE">CALCULATOR!$X$101:$X$300</definedName>
    <definedName name="CALCULATOR\LVL\FORMAT\ENTRY">CALCULATOR!$AC$73</definedName>
    <definedName name="CALCULATOR\LVL\FORMAT\LOOKUP">LISTS!$A$4</definedName>
    <definedName name="CALCULATOR\LVL\MAN\RANGE">CALCULATOR!$X$201:$X$300</definedName>
    <definedName name="CALCULATOR\LVL\RPT\RANGE">CALCULATOR!$X$101:$X$200</definedName>
    <definedName name="CALCULATOR\PRIOR.ENROLLMENT\COU.SEC.ETM\RANGE">CALCULATOR!$AF$351:$AG$450</definedName>
    <definedName name="CALCULATOR\PRIOR.ENROLLMENT\INS\RANGE">CALCULATOR!$AH$351:$AN$450</definedName>
    <definedName name="CALCULATOR\PRIOR.ENROLLMENT\MASTER.TABLE\\PGA">CALCULATOR!$N$351:$AU$450</definedName>
    <definedName name="CALCULATOR\PRIOR.ENROLLMENT\PGA\RANGE">CALCULATOR!$N$351:$T$450</definedName>
    <definedName name="CALCULATOR\PRIOR.ENROLLMENT\PGA\TOT">CALCULATOR!$N$348</definedName>
    <definedName name="CALCULATOR\REPAIR.PLAN\GRADE.ALT\1">CALCULATOR!$AM$80</definedName>
    <definedName name="CALCULATOR\REPAIR.PLAN\GRADE.ALT\10">CALCULATOR!$AS$84</definedName>
    <definedName name="CALCULATOR\REPAIR.PLAN\GRADE.ALT\11">CALCULATOR!$AS$86</definedName>
    <definedName name="CALCULATOR\REPAIR.PLAN\GRADE.ALT\12">CALCULATOR!$AS$88</definedName>
    <definedName name="CALCULATOR\REPAIR.PLAN\GRADE.ALT\13">CALCULATOR!$AS$90</definedName>
    <definedName name="CALCULATOR\REPAIR.PLAN\GRADE.ALT\14">CALCULATOR!$AS$92</definedName>
    <definedName name="CALCULATOR\REPAIR.PLAN\GRADE.ALT\2">CALCULATOR!$AM$82</definedName>
    <definedName name="CALCULATOR\REPAIR.PLAN\GRADE.ALT\3">CALCULATOR!$AM$84</definedName>
    <definedName name="CALCULATOR\REPAIR.PLAN\GRADE.ALT\4">CALCULATOR!$AM$86</definedName>
    <definedName name="CALCULATOR\REPAIR.PLAN\GRADE.ALT\5">CALCULATOR!$AM$88</definedName>
    <definedName name="CALCULATOR\REPAIR.PLAN\GRADE.ALT\6">CALCULATOR!$AM$90</definedName>
    <definedName name="CALCULATOR\REPAIR.PLAN\GRADE.ALT\7">CALCULATOR!$AM$92</definedName>
    <definedName name="CALCULATOR\REPAIR.PLAN\GRADE.ALT\8">CALCULATOR!$AS$80</definedName>
    <definedName name="CALCULATOR\REPAIR.PLAN\GRADE.ALT\9">CALCULATOR!$AS$82</definedName>
    <definedName name="CALCULATOR\RNK\ALL\RANGE">CALCULATOR!$F$101:$F$300</definedName>
    <definedName name="CALCULATOR\RNK\MAN\RANGE">CALCULATOR!$F$201:$F$300</definedName>
    <definedName name="CALCULATOR\RNK\RPT\RANGE">CALCULATOR!$F$101:$F$200</definedName>
    <definedName name="CALCULATOR\RP\GRADE.STANDARD\ENTRY">CALCULATOR!$AR$73</definedName>
    <definedName name="CALCULATOR\SID\FOUND">CALCULATOR!$BG$2</definedName>
    <definedName name="CALCULATOR\SID\LOOKUP">CALCULATOR!$BF$2</definedName>
    <definedName name="CALCULATOR\SID\LOOKUP_ALTERNATE">CALCULATOR!$BG$4</definedName>
    <definedName name="CALCULATOR\SLN.SFN\ENTRY">CALCULATOR!$AC$69</definedName>
    <definedName name="CALCULATOR\SLN.SFN\ENTRY_LEN">CALCULATOR!$BF$4</definedName>
    <definedName name="CALCULATOR\SLN.SFN\LOOKUP">CALCULATOR!$BF$1</definedName>
    <definedName name="CALCULATOR\TIT.S\ALL\RANGE">CALCULATOR!$AK$101:$AO$300</definedName>
    <definedName name="CALCULATOR\TIT.S\MAN\RANGE">CALCULATOR!$AK$201:$AO$300</definedName>
    <definedName name="CALCULATOR\TIT.S\RPT\RANGE">CALCULATOR!$AK$101:$AO$200</definedName>
    <definedName name="CALCULATOR\TIT\CHAR.LIMIT">CALCULATOR!$E$98</definedName>
    <definedName name="CALCULATOR\VALUE\ALL\RANGE">CALCULATOR!$BS$101:$BS$300</definedName>
    <definedName name="CALCULATOR\VALUE\MAN\RANGE">CALCULATOR!$BS$201:$BS$300</definedName>
    <definedName name="CALCULATOR\VALUE\RPT\RANGE">CALCULATOR!$BS$101:$BS$200</definedName>
    <definedName name="CALCULATOR\VALUE\RTK\RANGE">CALCULATOR!$BS$301:$BS$325</definedName>
    <definedName name="CNSLR.EML\LIST">LISTS!$DD$2:$DD$6</definedName>
    <definedName name="CNSLR.FNM\LIST">LISTS!$DB$2:$DB$6</definedName>
    <definedName name="CNSLR.LNM\LIST">LISTS!$DC$2:$DC$6</definedName>
    <definedName name="CNSLR\CNT">LISTS!$DE$2:$DE$6</definedName>
    <definedName name="CNSLR\LIST">LISTS!$DA$2:$DA$6</definedName>
    <definedName name="CNSLR\SEARCH.FIELD">LISTS!$A$8</definedName>
    <definedName name="COU\COD\RANGE">LISTS!$AA$2:$AA$59</definedName>
    <definedName name="COU\LABEL\1">LISTS!$AB$2:$AB$59</definedName>
    <definedName name="COU\LABEL\2">LISTS!$AC$2:$AC$59</definedName>
    <definedName name="COU\LABEL\3">LISTS!$AD$2:$AD$59</definedName>
    <definedName name="COU\LABEL\4">LISTS!$AE$2:$AE$59</definedName>
    <definedName name="COU\LABLE\C\\T_10.B_10\LIST\STATUS\\TABLE">LISTS!$AF$2:$AG$70</definedName>
    <definedName name="COU\STATUS\ARCHIVE">LISTS!$R$3</definedName>
    <definedName name="COU\STATUS\CURRENT">LISTS!$R$2</definedName>
    <definedName name="COU\STATUS\LIST">LISTS!$R$2:$R$3</definedName>
    <definedName name="COU\VALIDATION.LIST\ENTRY">LISTS!#REF!</definedName>
    <definedName name="COU\VALIDATION.LIST\OBJECT">LISTS!#REF!</definedName>
    <definedName name="DATE\CURRENT">LISTS!$A$1</definedName>
    <definedName name="DATE\CURRENT\AYR">LISTS!$G$1</definedName>
    <definedName name="DATE\CURRENT\AYR.END">LISTS!$F$1</definedName>
    <definedName name="DATE\CURRENT\AYR.STA">LISTS!$E$1</definedName>
    <definedName name="DATE\CURRENT\DAY">LISTS!$C$1</definedName>
    <definedName name="DATE\CURRENT\f.SEF">LISTS!$K$1</definedName>
    <definedName name="DATE\CURRENT\f.SEM">LISTS!$J$1</definedName>
    <definedName name="DATE\CURRENT\MON">LISTS!$B$1</definedName>
    <definedName name="DATE\CURRENT\SEM">LISTS!$I$1</definedName>
    <definedName name="DATE\CURRENT\SEM.SE">LISTS!$H$1</definedName>
    <definedName name="DATE\CURRENT\YEA">LISTS!$D$1</definedName>
    <definedName name="ENROLLMENT.DATA\SWITCH\OFF_MESSAGE">LISTS!$AT$2</definedName>
    <definedName name="GRADE.COD">LISTS!$N$2:$N$14</definedName>
    <definedName name="GRADE.LTR">LISTS!$M$2:$M$14</definedName>
    <definedName name="GRADE.LTR\A">LISTS!$M$3</definedName>
    <definedName name="GRADE.LTR\A.m">LISTS!$M$4</definedName>
    <definedName name="GRADE.LTR\B">LISTS!$M$6</definedName>
    <definedName name="GRADE.LTR\B.m">LISTS!$M$7</definedName>
    <definedName name="GRADE.LTR\B.p">LISTS!$M$5</definedName>
    <definedName name="GRADE.LTR\C">LISTS!$M$9</definedName>
    <definedName name="GRADE.LTR\C.p">LISTS!$M$8</definedName>
    <definedName name="GRADE.LTR\COL">LISTS!$M$17:$M$27</definedName>
    <definedName name="GRADE.LTR\COL\PH">LISTS!$N$17:$N$27</definedName>
    <definedName name="GRADE.LTR\COL\RTK">LISTS!$M$50:$M$59</definedName>
    <definedName name="GRADE.LTR\COL\RTK_PGA">LISTS!$N$50:$N$60</definedName>
    <definedName name="GRADE.LTR\D">LISTS!$M$10</definedName>
    <definedName name="GRADE.LTR\F">LISTS!$M$11</definedName>
    <definedName name="GRADE.LTR\P">LISTS!$M$12</definedName>
    <definedName name="GRADE.LTR\PGA">LISTS!$X$18</definedName>
    <definedName name="GRADE.LTR\REM.A_F">LISTS!$M$30:$M$40</definedName>
    <definedName name="GRADE.LTR\REM.A_F\PH">LISTS!$N$30:$N$40</definedName>
    <definedName name="GRADE.LTR\REM.A_F\RTK">LISTS!$M$63:$M$72</definedName>
    <definedName name="GRADE.LTR\REM.A_F\RTK_PGA">LISTS!$N$63:$N$73</definedName>
    <definedName name="GRADE.LTR\REM.P_F">LISTS!$M$43:$M$47</definedName>
    <definedName name="GRADE.LTR\REM.P_F\PH">LISTS!$N$43:$N$47</definedName>
    <definedName name="GRADE.LTR\REM.P_F\RTK">LISTS!$M$76:$M$79</definedName>
    <definedName name="GRADE.LTR\REM.P_F\RTK_PGA">LISTS!$N$76:$N$80</definedName>
    <definedName name="GRADE.LTR\SP">LISTS!$M$13</definedName>
    <definedName name="GRADE.LTR\W">LISTS!$M$14</definedName>
    <definedName name="GRADE.LTR_EST\SYMBOL">LISTS!$X$7</definedName>
    <definedName name="GRADE.VAL">LISTS!$O$2:$O$14</definedName>
    <definedName name="GRADE.VAL\A">LISTS!$O$3</definedName>
    <definedName name="GRADE.VAL\A.m">LISTS!$O$4</definedName>
    <definedName name="GRADE.VAL\B">LISTS!$O$6</definedName>
    <definedName name="GRADE.VAL\B.m">LISTS!$O$7</definedName>
    <definedName name="GRADE.VAL\B.p">LISTS!$O$5</definedName>
    <definedName name="GRADE.VAL\C">LISTS!$O$9</definedName>
    <definedName name="GRADE.VAL\C.p">LISTS!$O$8</definedName>
    <definedName name="GRADE.VAL\D">LISTS!$O$10</definedName>
    <definedName name="GRADE.VAL\F">LISTS!$O$11</definedName>
    <definedName name="GRADE.VAL\P">LISTS!$O$12</definedName>
    <definedName name="GRADE.VAL\SP">LISTS!$O$13</definedName>
    <definedName name="GRADE.VAL\W">LISTS!$O$14</definedName>
    <definedName name="LISTS\COU\RANGE.LABEL\TABLE">LISTS!$AA$2:$AE$101</definedName>
    <definedName name="LISTS\GRADE\MASTER.TABLE">LISTS!$M$2:$O$14</definedName>
    <definedName name="LVL\COL">LISTS!$T$3</definedName>
    <definedName name="LVL\LIST">LISTS!$T$2:$T$4</definedName>
    <definedName name="LVL\REM">LISTS!$T$4</definedName>
    <definedName name="MARKER\CHECK">LISTS!$X$11</definedName>
    <definedName name="MARKER\LIST">LISTS!$X$10:$X$11</definedName>
    <definedName name="_xlnm.Print_Area" localSheetId="0">CALCULATOR!$AB$75:$AW$327</definedName>
    <definedName name="RP\GPA.CHANGE\D">LISTS!$V$11</definedName>
    <definedName name="RP\GPA.CHANGE\N">LISTS!$V$12</definedName>
    <definedName name="RP\GPA.CHANGE\U">LISTS!$V$10</definedName>
    <definedName name="RP\GRADE.STANDARD\ALT">LISTS!$R$10</definedName>
    <definedName name="RP\GRADE.STANDARD\AVG">LISTS!$R$12</definedName>
    <definedName name="RP\GRADE.STANDARD\LIST">LISTS!$R$10:$R$13</definedName>
    <definedName name="RP\GRADE.STANDARD\MAX">LISTS!$R$11</definedName>
    <definedName name="RP\GRADE.STANDARD\MIN">LISTS!$R$13</definedName>
    <definedName name="SAMPLE.SIZE\Min">LISTS!$R$7</definedName>
    <definedName name="SEM.SE\FA">LISTS!$V$3</definedName>
    <definedName name="SEM.SE\LIST">LISTS!$V$2:$V$6</definedName>
    <definedName name="SEM.SE\SP">LISTS!$V$4</definedName>
    <definedName name="SEM.SE\SU">LISTS!$V$6</definedName>
    <definedName name="SEM.SE\WI">LISTS!$V$5</definedName>
    <definedName name="SPC\TABLE">LISTS!$AQ$2:$AR$12</definedName>
    <definedName name="SUB\LIST">LISTS!#REF!</definedName>
    <definedName name="SUB\LIST\MASTER.TABLE">LISTS!#REF!</definedName>
    <definedName name="SWITCH\CALC">LISTS!$X$2:$X$3</definedName>
    <definedName name="SWITCH\CALC\ACTIVE">LISTS!$X$2</definedName>
    <definedName name="SWITCH\CALC\ACTIVE.EST">LISTS!$X$4</definedName>
    <definedName name="SWITCH\CALC\INACTV">LISTS!$X$3</definedName>
    <definedName name="T_10.B_10\OBJ\LIST">LISTS!$AJ$2:$AJ$3</definedName>
    <definedName name="T_10.B_10\RNK.SPAN\LIST">LISTS!$AN$2:$AN$21</definedName>
    <definedName name="T_10.B_10\RNK.SPAN\TABLE">LISTS!$AN$2:$AO$21</definedName>
    <definedName name="T_10.B_10\RNK\B_10">LISTS!$AL$3</definedName>
    <definedName name="T_10.B_10\RNK\LIST">LISTS!$AL$2:$AL$3</definedName>
    <definedName name="T_10.B_10\RNK\T_10">LISTS!$AL$2</definedName>
    <definedName name="VIEW\ADMIN">LISTS!$X$15</definedName>
    <definedName name="VIEW\LIST">LISTS!$X$14:$X$15</definedName>
    <definedName name="VIEW\LOOKUP">LISTS!$A$6</definedName>
    <definedName name="VIEW\USERS">LISTS!$X$14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300" i="1" l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7" i="1"/>
  <c r="AZ266" i="1"/>
  <c r="AZ265" i="1"/>
  <c r="AZ264" i="1"/>
  <c r="AZ263" i="1"/>
  <c r="AZ262" i="1"/>
  <c r="AZ261" i="1"/>
  <c r="AZ260" i="1"/>
  <c r="AZ259" i="1"/>
  <c r="AZ258" i="1"/>
  <c r="AZ257" i="1"/>
  <c r="AZ256" i="1"/>
  <c r="AZ255" i="1"/>
  <c r="AZ254" i="1"/>
  <c r="AZ253" i="1"/>
  <c r="AZ252" i="1"/>
  <c r="AZ251" i="1"/>
  <c r="AZ250" i="1"/>
  <c r="AZ249" i="1"/>
  <c r="AZ248" i="1"/>
  <c r="AZ247" i="1"/>
  <c r="AZ246" i="1"/>
  <c r="AZ245" i="1"/>
  <c r="AZ244" i="1"/>
  <c r="AZ243" i="1"/>
  <c r="AZ242" i="1"/>
  <c r="AZ241" i="1"/>
  <c r="AZ240" i="1"/>
  <c r="AZ239" i="1"/>
  <c r="AZ238" i="1"/>
  <c r="AZ237" i="1"/>
  <c r="AZ236" i="1"/>
  <c r="AZ235" i="1"/>
  <c r="AZ234" i="1"/>
  <c r="AZ233" i="1"/>
  <c r="AZ232" i="1"/>
  <c r="AZ231" i="1"/>
  <c r="AZ230" i="1"/>
  <c r="AZ229" i="1"/>
  <c r="AZ228" i="1"/>
  <c r="AZ227" i="1"/>
  <c r="AZ226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6" i="1"/>
  <c r="AZ205" i="1"/>
  <c r="AZ204" i="1"/>
  <c r="AZ203" i="1"/>
  <c r="AZ202" i="1"/>
  <c r="AZ201" i="1"/>
  <c r="BO300" i="1" l="1"/>
  <c r="BO299" i="1"/>
  <c r="BO298" i="1"/>
  <c r="BO297" i="1"/>
  <c r="BO296" i="1"/>
  <c r="BO295" i="1"/>
  <c r="BO294" i="1"/>
  <c r="BO293" i="1"/>
  <c r="BO292" i="1"/>
  <c r="BO291" i="1"/>
  <c r="BO290" i="1"/>
  <c r="BO289" i="1"/>
  <c r="BO288" i="1"/>
  <c r="BO287" i="1"/>
  <c r="BO286" i="1"/>
  <c r="BO285" i="1"/>
  <c r="BO284" i="1"/>
  <c r="BO283" i="1"/>
  <c r="BO282" i="1"/>
  <c r="BO281" i="1"/>
  <c r="BO280" i="1"/>
  <c r="BO279" i="1"/>
  <c r="BO278" i="1"/>
  <c r="BO277" i="1"/>
  <c r="BO276" i="1"/>
  <c r="BO275" i="1"/>
  <c r="BO274" i="1"/>
  <c r="BO273" i="1"/>
  <c r="BO272" i="1"/>
  <c r="BO271" i="1"/>
  <c r="BO270" i="1"/>
  <c r="BO269" i="1"/>
  <c r="BO268" i="1"/>
  <c r="BO267" i="1"/>
  <c r="BO266" i="1"/>
  <c r="BO265" i="1"/>
  <c r="BO264" i="1"/>
  <c r="BO263" i="1"/>
  <c r="BO262" i="1"/>
  <c r="BO261" i="1"/>
  <c r="BO260" i="1"/>
  <c r="BO259" i="1"/>
  <c r="BO258" i="1"/>
  <c r="BO257" i="1"/>
  <c r="BO256" i="1"/>
  <c r="BO255" i="1"/>
  <c r="BO254" i="1"/>
  <c r="BO253" i="1"/>
  <c r="BO252" i="1"/>
  <c r="BO251" i="1"/>
  <c r="BO250" i="1"/>
  <c r="BO249" i="1"/>
  <c r="BO248" i="1"/>
  <c r="BO247" i="1"/>
  <c r="BO246" i="1"/>
  <c r="BO245" i="1"/>
  <c r="BO244" i="1"/>
  <c r="BO243" i="1"/>
  <c r="BO242" i="1"/>
  <c r="BO241" i="1"/>
  <c r="BO240" i="1"/>
  <c r="BO239" i="1"/>
  <c r="BO238" i="1"/>
  <c r="BO237" i="1"/>
  <c r="BO236" i="1"/>
  <c r="BO235" i="1"/>
  <c r="BO234" i="1"/>
  <c r="BO233" i="1"/>
  <c r="BO232" i="1"/>
  <c r="BO231" i="1"/>
  <c r="BO230" i="1"/>
  <c r="BO229" i="1"/>
  <c r="BO228" i="1"/>
  <c r="BO227" i="1"/>
  <c r="BO226" i="1"/>
  <c r="BO225" i="1"/>
  <c r="BO224" i="1"/>
  <c r="BO223" i="1"/>
  <c r="BO222" i="1"/>
  <c r="BO221" i="1"/>
  <c r="BO220" i="1"/>
  <c r="BO219" i="1"/>
  <c r="BO218" i="1"/>
  <c r="AS227" i="1" l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I227" i="1" l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L201" i="1" l="1"/>
  <c r="AC344" i="1" l="1"/>
  <c r="BF4" i="1"/>
  <c r="BG4" i="1" s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6" i="1"/>
  <c r="V214" i="1"/>
  <c r="V212" i="1"/>
  <c r="V210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DE4" i="3"/>
  <c r="DE5" i="3"/>
  <c r="BG1" i="1"/>
  <c r="DE6" i="3"/>
  <c r="BD1" i="1"/>
  <c r="DE3" i="3"/>
  <c r="BB1" i="1"/>
  <c r="BB2" i="1"/>
  <c r="AE2" i="1"/>
  <c r="N43" i="3" l="1"/>
  <c r="N30" i="3"/>
  <c r="N17" i="3"/>
  <c r="CS98" i="1"/>
  <c r="CQ98" i="1"/>
  <c r="CO98" i="1"/>
  <c r="CU98" i="1" s="1"/>
  <c r="CU100" i="1" s="1"/>
  <c r="CM98" i="1"/>
  <c r="DS98" i="1"/>
  <c r="DQ98" i="1"/>
  <c r="DO98" i="1"/>
  <c r="DU98" i="1" s="1"/>
  <c r="DU100" i="1" s="1"/>
  <c r="DM98" i="1"/>
  <c r="ES98" i="1"/>
  <c r="EQ98" i="1"/>
  <c r="EO98" i="1"/>
  <c r="EU98" i="1" s="1"/>
  <c r="EU100" i="1" s="1"/>
  <c r="EM98" i="1"/>
  <c r="FS98" i="1"/>
  <c r="FQ98" i="1"/>
  <c r="FO98" i="1"/>
  <c r="FU98" i="1" s="1"/>
  <c r="FM98" i="1"/>
  <c r="BH1" i="1"/>
  <c r="AU4" i="1"/>
  <c r="BB3" i="1"/>
  <c r="AV4" i="1"/>
  <c r="EE2" i="3" a="1"/>
  <c r="EC2" i="3" a="1"/>
  <c r="EI2" i="3" a="1"/>
  <c r="EI2" i="3" l="1"/>
  <c r="EE2" i="3"/>
  <c r="EC2" i="3"/>
  <c r="AU344" i="1"/>
  <c r="FU100" i="1"/>
  <c r="FW100" i="1"/>
  <c r="EW100" i="1"/>
  <c r="DW100" i="1"/>
  <c r="CW100" i="1"/>
  <c r="DI227" i="1"/>
  <c r="DW227" i="1" s="1"/>
  <c r="DI228" i="1"/>
  <c r="DW228" i="1" s="1"/>
  <c r="DI229" i="1"/>
  <c r="DW229" i="1" s="1"/>
  <c r="DI230" i="1"/>
  <c r="DW230" i="1" s="1"/>
  <c r="DI231" i="1"/>
  <c r="DW231" i="1" s="1"/>
  <c r="DI232" i="1"/>
  <c r="DW232" i="1" s="1"/>
  <c r="DI233" i="1"/>
  <c r="DW233" i="1" s="1"/>
  <c r="DI234" i="1"/>
  <c r="DW234" i="1" s="1"/>
  <c r="DI235" i="1"/>
  <c r="DW235" i="1" s="1"/>
  <c r="DI236" i="1"/>
  <c r="DW236" i="1" s="1"/>
  <c r="DI237" i="1"/>
  <c r="DW237" i="1" s="1"/>
  <c r="DI238" i="1"/>
  <c r="DW238" i="1" s="1"/>
  <c r="DI239" i="1"/>
  <c r="DW239" i="1" s="1"/>
  <c r="DI240" i="1"/>
  <c r="DW240" i="1" s="1"/>
  <c r="DI241" i="1"/>
  <c r="DW241" i="1" s="1"/>
  <c r="DI242" i="1"/>
  <c r="DW242" i="1" s="1"/>
  <c r="DI243" i="1"/>
  <c r="DW243" i="1" s="1"/>
  <c r="DI244" i="1"/>
  <c r="DW244" i="1" s="1"/>
  <c r="DI245" i="1"/>
  <c r="DW245" i="1" s="1"/>
  <c r="DI246" i="1"/>
  <c r="DW246" i="1" s="1"/>
  <c r="DI247" i="1"/>
  <c r="DW247" i="1" s="1"/>
  <c r="DI248" i="1"/>
  <c r="DW248" i="1" s="1"/>
  <c r="DI249" i="1"/>
  <c r="DW249" i="1" s="1"/>
  <c r="DI250" i="1"/>
  <c r="DW250" i="1" s="1"/>
  <c r="DI251" i="1"/>
  <c r="DW251" i="1" s="1"/>
  <c r="DI252" i="1"/>
  <c r="DW252" i="1" s="1"/>
  <c r="DI253" i="1"/>
  <c r="DW253" i="1" s="1"/>
  <c r="DI254" i="1"/>
  <c r="DW254" i="1" s="1"/>
  <c r="DI255" i="1"/>
  <c r="DW255" i="1" s="1"/>
  <c r="DI256" i="1"/>
  <c r="DW256" i="1" s="1"/>
  <c r="DI257" i="1"/>
  <c r="DW257" i="1" s="1"/>
  <c r="DI258" i="1"/>
  <c r="DW258" i="1" s="1"/>
  <c r="DI259" i="1"/>
  <c r="DW259" i="1" s="1"/>
  <c r="DI260" i="1"/>
  <c r="DW260" i="1" s="1"/>
  <c r="DI261" i="1"/>
  <c r="DW261" i="1" s="1"/>
  <c r="DI262" i="1"/>
  <c r="DW262" i="1" s="1"/>
  <c r="DI263" i="1"/>
  <c r="DW263" i="1" s="1"/>
  <c r="DI264" i="1"/>
  <c r="DW264" i="1" s="1"/>
  <c r="DI265" i="1"/>
  <c r="DW265" i="1" s="1"/>
  <c r="DI266" i="1"/>
  <c r="DW266" i="1" s="1"/>
  <c r="DI267" i="1"/>
  <c r="DW267" i="1" s="1"/>
  <c r="DI268" i="1"/>
  <c r="DW268" i="1" s="1"/>
  <c r="DI269" i="1"/>
  <c r="DW269" i="1" s="1"/>
  <c r="DI270" i="1"/>
  <c r="DW270" i="1" s="1"/>
  <c r="DI271" i="1"/>
  <c r="DW271" i="1" s="1"/>
  <c r="DI272" i="1"/>
  <c r="DW272" i="1" s="1"/>
  <c r="DI273" i="1"/>
  <c r="DW273" i="1" s="1"/>
  <c r="DI274" i="1"/>
  <c r="DW274" i="1" s="1"/>
  <c r="DI275" i="1"/>
  <c r="DW275" i="1" s="1"/>
  <c r="DI276" i="1"/>
  <c r="DW276" i="1" s="1"/>
  <c r="DI277" i="1"/>
  <c r="DW277" i="1" s="1"/>
  <c r="DI278" i="1"/>
  <c r="DW278" i="1" s="1"/>
  <c r="DI279" i="1"/>
  <c r="DW279" i="1" s="1"/>
  <c r="DI280" i="1"/>
  <c r="DW280" i="1" s="1"/>
  <c r="DI281" i="1"/>
  <c r="DW281" i="1" s="1"/>
  <c r="DI282" i="1"/>
  <c r="DW282" i="1" s="1"/>
  <c r="DI283" i="1"/>
  <c r="DW283" i="1" s="1"/>
  <c r="DI284" i="1"/>
  <c r="DW284" i="1" s="1"/>
  <c r="DI285" i="1"/>
  <c r="DW285" i="1" s="1"/>
  <c r="DI286" i="1"/>
  <c r="DW286" i="1" s="1"/>
  <c r="DI287" i="1"/>
  <c r="DW287" i="1" s="1"/>
  <c r="DI288" i="1"/>
  <c r="DW288" i="1" s="1"/>
  <c r="DI289" i="1"/>
  <c r="DW289" i="1" s="1"/>
  <c r="DI290" i="1"/>
  <c r="DW290" i="1" s="1"/>
  <c r="DI291" i="1"/>
  <c r="DW291" i="1" s="1"/>
  <c r="DI292" i="1"/>
  <c r="DW292" i="1" s="1"/>
  <c r="DI293" i="1"/>
  <c r="DW293" i="1" s="1"/>
  <c r="DI294" i="1"/>
  <c r="DW294" i="1" s="1"/>
  <c r="DI295" i="1"/>
  <c r="DW295" i="1" s="1"/>
  <c r="DI296" i="1"/>
  <c r="DW296" i="1" s="1"/>
  <c r="DI297" i="1"/>
  <c r="DW297" i="1" s="1"/>
  <c r="DI298" i="1"/>
  <c r="DW298" i="1" s="1"/>
  <c r="DI299" i="1"/>
  <c r="DW299" i="1" s="1"/>
  <c r="DI300" i="1"/>
  <c r="DW300" i="1" s="1"/>
  <c r="EI227" i="1"/>
  <c r="EW227" i="1" s="1"/>
  <c r="EI228" i="1"/>
  <c r="EW228" i="1" s="1"/>
  <c r="EI229" i="1"/>
  <c r="EW229" i="1" s="1"/>
  <c r="EI230" i="1"/>
  <c r="EW230" i="1" s="1"/>
  <c r="EI231" i="1"/>
  <c r="EW231" i="1" s="1"/>
  <c r="EI232" i="1"/>
  <c r="EW232" i="1" s="1"/>
  <c r="EI233" i="1"/>
  <c r="EW233" i="1" s="1"/>
  <c r="EI234" i="1"/>
  <c r="EW234" i="1" s="1"/>
  <c r="EI235" i="1"/>
  <c r="EW235" i="1" s="1"/>
  <c r="EI236" i="1"/>
  <c r="EW236" i="1" s="1"/>
  <c r="EI237" i="1"/>
  <c r="EW237" i="1" s="1"/>
  <c r="EI238" i="1"/>
  <c r="EW238" i="1" s="1"/>
  <c r="EI239" i="1"/>
  <c r="EW239" i="1" s="1"/>
  <c r="EI240" i="1"/>
  <c r="EW240" i="1" s="1"/>
  <c r="EI241" i="1"/>
  <c r="EW241" i="1" s="1"/>
  <c r="EI242" i="1"/>
  <c r="EW242" i="1" s="1"/>
  <c r="EI243" i="1"/>
  <c r="EW243" i="1" s="1"/>
  <c r="EI244" i="1"/>
  <c r="EW244" i="1" s="1"/>
  <c r="EI245" i="1"/>
  <c r="EW245" i="1" s="1"/>
  <c r="EI246" i="1"/>
  <c r="EW246" i="1" s="1"/>
  <c r="EI247" i="1"/>
  <c r="EW247" i="1" s="1"/>
  <c r="EI248" i="1"/>
  <c r="EW248" i="1" s="1"/>
  <c r="EI249" i="1"/>
  <c r="EW249" i="1" s="1"/>
  <c r="EI250" i="1"/>
  <c r="EW250" i="1" s="1"/>
  <c r="EI251" i="1"/>
  <c r="EW251" i="1" s="1"/>
  <c r="EI252" i="1"/>
  <c r="EW252" i="1" s="1"/>
  <c r="EI253" i="1"/>
  <c r="EW253" i="1" s="1"/>
  <c r="EI254" i="1"/>
  <c r="EW254" i="1" s="1"/>
  <c r="EI255" i="1"/>
  <c r="EW255" i="1" s="1"/>
  <c r="EI256" i="1"/>
  <c r="EW256" i="1" s="1"/>
  <c r="EI257" i="1"/>
  <c r="EW257" i="1" s="1"/>
  <c r="EI258" i="1"/>
  <c r="EW258" i="1" s="1"/>
  <c r="EI259" i="1"/>
  <c r="EW259" i="1" s="1"/>
  <c r="EI260" i="1"/>
  <c r="EW260" i="1" s="1"/>
  <c r="EI261" i="1"/>
  <c r="EW261" i="1" s="1"/>
  <c r="EI262" i="1"/>
  <c r="EW262" i="1" s="1"/>
  <c r="EI263" i="1"/>
  <c r="EW263" i="1" s="1"/>
  <c r="EI264" i="1"/>
  <c r="EW264" i="1" s="1"/>
  <c r="EI265" i="1"/>
  <c r="EW265" i="1" s="1"/>
  <c r="EI266" i="1"/>
  <c r="EW266" i="1" s="1"/>
  <c r="EI267" i="1"/>
  <c r="EW267" i="1" s="1"/>
  <c r="EI268" i="1"/>
  <c r="EW268" i="1" s="1"/>
  <c r="EI269" i="1"/>
  <c r="EW269" i="1" s="1"/>
  <c r="EI270" i="1"/>
  <c r="EW270" i="1" s="1"/>
  <c r="EI271" i="1"/>
  <c r="EW271" i="1" s="1"/>
  <c r="EI272" i="1"/>
  <c r="EW272" i="1" s="1"/>
  <c r="EI273" i="1"/>
  <c r="EW273" i="1" s="1"/>
  <c r="EI274" i="1"/>
  <c r="EW274" i="1" s="1"/>
  <c r="EI275" i="1"/>
  <c r="EW275" i="1" s="1"/>
  <c r="EI276" i="1"/>
  <c r="EW276" i="1" s="1"/>
  <c r="EI277" i="1"/>
  <c r="EW277" i="1" s="1"/>
  <c r="EI278" i="1"/>
  <c r="EW278" i="1" s="1"/>
  <c r="EI279" i="1"/>
  <c r="EW279" i="1" s="1"/>
  <c r="EI280" i="1"/>
  <c r="EW280" i="1" s="1"/>
  <c r="EI281" i="1"/>
  <c r="EW281" i="1" s="1"/>
  <c r="EI282" i="1"/>
  <c r="EW282" i="1" s="1"/>
  <c r="EI283" i="1"/>
  <c r="EW283" i="1" s="1"/>
  <c r="EI284" i="1"/>
  <c r="EW284" i="1" s="1"/>
  <c r="EI285" i="1"/>
  <c r="EW285" i="1" s="1"/>
  <c r="EI286" i="1"/>
  <c r="EW286" i="1" s="1"/>
  <c r="EI287" i="1"/>
  <c r="EW287" i="1" s="1"/>
  <c r="EI288" i="1"/>
  <c r="EW288" i="1" s="1"/>
  <c r="EI289" i="1"/>
  <c r="EW289" i="1" s="1"/>
  <c r="EI290" i="1"/>
  <c r="EW290" i="1" s="1"/>
  <c r="EI291" i="1"/>
  <c r="EW291" i="1" s="1"/>
  <c r="EI292" i="1"/>
  <c r="EW292" i="1" s="1"/>
  <c r="EI293" i="1"/>
  <c r="EW293" i="1" s="1"/>
  <c r="EI294" i="1"/>
  <c r="EW294" i="1" s="1"/>
  <c r="EI295" i="1"/>
  <c r="EW295" i="1" s="1"/>
  <c r="EI296" i="1"/>
  <c r="EW296" i="1" s="1"/>
  <c r="EI297" i="1"/>
  <c r="EW297" i="1" s="1"/>
  <c r="EI298" i="1"/>
  <c r="EW298" i="1" s="1"/>
  <c r="EI299" i="1"/>
  <c r="EW299" i="1" s="1"/>
  <c r="EI300" i="1"/>
  <c r="EW300" i="1" s="1"/>
  <c r="FI227" i="1"/>
  <c r="FW227" i="1" s="1"/>
  <c r="FI228" i="1"/>
  <c r="FW228" i="1" s="1"/>
  <c r="FI229" i="1"/>
  <c r="FW229" i="1" s="1"/>
  <c r="FI230" i="1"/>
  <c r="FW230" i="1" s="1"/>
  <c r="FI231" i="1"/>
  <c r="FW231" i="1" s="1"/>
  <c r="FI232" i="1"/>
  <c r="FW232" i="1" s="1"/>
  <c r="FI233" i="1"/>
  <c r="FW233" i="1" s="1"/>
  <c r="FI234" i="1"/>
  <c r="FW234" i="1" s="1"/>
  <c r="FI235" i="1"/>
  <c r="FW235" i="1" s="1"/>
  <c r="FI236" i="1"/>
  <c r="FW236" i="1" s="1"/>
  <c r="FI237" i="1"/>
  <c r="FW237" i="1" s="1"/>
  <c r="FI238" i="1"/>
  <c r="FW238" i="1" s="1"/>
  <c r="FI239" i="1"/>
  <c r="FW239" i="1" s="1"/>
  <c r="FI240" i="1"/>
  <c r="FW240" i="1" s="1"/>
  <c r="FI241" i="1"/>
  <c r="FW241" i="1" s="1"/>
  <c r="FI242" i="1"/>
  <c r="FW242" i="1" s="1"/>
  <c r="FI243" i="1"/>
  <c r="FW243" i="1" s="1"/>
  <c r="FI244" i="1"/>
  <c r="FW244" i="1" s="1"/>
  <c r="FI245" i="1"/>
  <c r="FW245" i="1" s="1"/>
  <c r="FI246" i="1"/>
  <c r="FW246" i="1" s="1"/>
  <c r="FI247" i="1"/>
  <c r="FW247" i="1" s="1"/>
  <c r="FI248" i="1"/>
  <c r="FW248" i="1" s="1"/>
  <c r="FI249" i="1"/>
  <c r="FW249" i="1" s="1"/>
  <c r="FI250" i="1"/>
  <c r="FW250" i="1" s="1"/>
  <c r="FI251" i="1"/>
  <c r="FW251" i="1" s="1"/>
  <c r="FI252" i="1"/>
  <c r="FW252" i="1" s="1"/>
  <c r="FI253" i="1"/>
  <c r="FW253" i="1" s="1"/>
  <c r="FI254" i="1"/>
  <c r="FW254" i="1" s="1"/>
  <c r="FI255" i="1"/>
  <c r="FW255" i="1" s="1"/>
  <c r="FI256" i="1"/>
  <c r="FW256" i="1" s="1"/>
  <c r="FI257" i="1"/>
  <c r="FW257" i="1" s="1"/>
  <c r="FI258" i="1"/>
  <c r="FW258" i="1" s="1"/>
  <c r="FI259" i="1"/>
  <c r="FW259" i="1" s="1"/>
  <c r="FI260" i="1"/>
  <c r="FW260" i="1" s="1"/>
  <c r="FI261" i="1"/>
  <c r="FW261" i="1" s="1"/>
  <c r="FI262" i="1"/>
  <c r="FW262" i="1" s="1"/>
  <c r="FI263" i="1"/>
  <c r="FW263" i="1" s="1"/>
  <c r="FI264" i="1"/>
  <c r="FW264" i="1" s="1"/>
  <c r="FI265" i="1"/>
  <c r="FW265" i="1" s="1"/>
  <c r="FI266" i="1"/>
  <c r="FW266" i="1" s="1"/>
  <c r="FI267" i="1"/>
  <c r="FW267" i="1" s="1"/>
  <c r="FI268" i="1"/>
  <c r="FW268" i="1" s="1"/>
  <c r="FI269" i="1"/>
  <c r="FW269" i="1" s="1"/>
  <c r="FI270" i="1"/>
  <c r="FW270" i="1" s="1"/>
  <c r="FI271" i="1"/>
  <c r="FW271" i="1" s="1"/>
  <c r="FI272" i="1"/>
  <c r="FW272" i="1" s="1"/>
  <c r="FI273" i="1"/>
  <c r="FW273" i="1" s="1"/>
  <c r="FI274" i="1"/>
  <c r="FW274" i="1" s="1"/>
  <c r="FI275" i="1"/>
  <c r="FW275" i="1" s="1"/>
  <c r="FI276" i="1"/>
  <c r="FW276" i="1" s="1"/>
  <c r="FI277" i="1"/>
  <c r="FW277" i="1" s="1"/>
  <c r="FI278" i="1"/>
  <c r="FW278" i="1" s="1"/>
  <c r="FI279" i="1"/>
  <c r="FW279" i="1" s="1"/>
  <c r="FI280" i="1"/>
  <c r="FW280" i="1" s="1"/>
  <c r="FI281" i="1"/>
  <c r="FW281" i="1" s="1"/>
  <c r="FI282" i="1"/>
  <c r="FW282" i="1" s="1"/>
  <c r="FI283" i="1"/>
  <c r="FW283" i="1" s="1"/>
  <c r="FI284" i="1"/>
  <c r="FW284" i="1" s="1"/>
  <c r="FI285" i="1"/>
  <c r="FW285" i="1" s="1"/>
  <c r="FI286" i="1"/>
  <c r="FW286" i="1" s="1"/>
  <c r="FI287" i="1"/>
  <c r="FW287" i="1" s="1"/>
  <c r="FI288" i="1"/>
  <c r="FW288" i="1" s="1"/>
  <c r="FI289" i="1"/>
  <c r="FW289" i="1" s="1"/>
  <c r="FI290" i="1"/>
  <c r="FW290" i="1" s="1"/>
  <c r="FI291" i="1"/>
  <c r="FW291" i="1" s="1"/>
  <c r="FI292" i="1"/>
  <c r="FW292" i="1" s="1"/>
  <c r="FI293" i="1"/>
  <c r="FW293" i="1" s="1"/>
  <c r="FI294" i="1"/>
  <c r="FW294" i="1" s="1"/>
  <c r="FI295" i="1"/>
  <c r="FW295" i="1" s="1"/>
  <c r="FI296" i="1"/>
  <c r="FW296" i="1" s="1"/>
  <c r="FI297" i="1"/>
  <c r="FW297" i="1" s="1"/>
  <c r="FI298" i="1"/>
  <c r="FW298" i="1" s="1"/>
  <c r="FI299" i="1"/>
  <c r="FW299" i="1" s="1"/>
  <c r="FI300" i="1"/>
  <c r="FW300" i="1" s="1"/>
  <c r="CI300" i="1"/>
  <c r="CW300" i="1" s="1"/>
  <c r="CI299" i="1"/>
  <c r="CX299" i="1" s="1"/>
  <c r="CI298" i="1"/>
  <c r="CW298" i="1" s="1"/>
  <c r="CI297" i="1"/>
  <c r="CW297" i="1" s="1"/>
  <c r="CI296" i="1"/>
  <c r="CW296" i="1" s="1"/>
  <c r="CI295" i="1"/>
  <c r="CW295" i="1" s="1"/>
  <c r="CI294" i="1"/>
  <c r="CW294" i="1" s="1"/>
  <c r="CI293" i="1"/>
  <c r="CW293" i="1" s="1"/>
  <c r="CI292" i="1"/>
  <c r="CW292" i="1" s="1"/>
  <c r="CI291" i="1"/>
  <c r="CW291" i="1" s="1"/>
  <c r="CI290" i="1"/>
  <c r="CW290" i="1" s="1"/>
  <c r="CI289" i="1"/>
  <c r="CW289" i="1" s="1"/>
  <c r="CI288" i="1"/>
  <c r="CW288" i="1" s="1"/>
  <c r="CI287" i="1"/>
  <c r="CW287" i="1" s="1"/>
  <c r="CI286" i="1"/>
  <c r="CW286" i="1" s="1"/>
  <c r="CI285" i="1"/>
  <c r="CW285" i="1" s="1"/>
  <c r="CI284" i="1"/>
  <c r="CW284" i="1" s="1"/>
  <c r="CI283" i="1"/>
  <c r="CW283" i="1" s="1"/>
  <c r="CI282" i="1"/>
  <c r="CW282" i="1" s="1"/>
  <c r="CI281" i="1"/>
  <c r="CW281" i="1" s="1"/>
  <c r="CI280" i="1"/>
  <c r="CW280" i="1" s="1"/>
  <c r="CI279" i="1"/>
  <c r="CW279" i="1" s="1"/>
  <c r="CI278" i="1"/>
  <c r="CW278" i="1" s="1"/>
  <c r="CI277" i="1"/>
  <c r="CW277" i="1" s="1"/>
  <c r="CI276" i="1"/>
  <c r="CW276" i="1" s="1"/>
  <c r="CI275" i="1"/>
  <c r="CW275" i="1" s="1"/>
  <c r="CI274" i="1"/>
  <c r="CW274" i="1" s="1"/>
  <c r="CI273" i="1"/>
  <c r="CW273" i="1" s="1"/>
  <c r="CI272" i="1"/>
  <c r="CW272" i="1" s="1"/>
  <c r="CI271" i="1"/>
  <c r="CW271" i="1" s="1"/>
  <c r="CI270" i="1"/>
  <c r="CW270" i="1" s="1"/>
  <c r="CI269" i="1"/>
  <c r="CW269" i="1" s="1"/>
  <c r="CI268" i="1"/>
  <c r="CW268" i="1" s="1"/>
  <c r="CI267" i="1"/>
  <c r="CW267" i="1" s="1"/>
  <c r="CI266" i="1"/>
  <c r="CW266" i="1" s="1"/>
  <c r="CI265" i="1"/>
  <c r="CW265" i="1" s="1"/>
  <c r="CI264" i="1"/>
  <c r="CW264" i="1" s="1"/>
  <c r="CI263" i="1"/>
  <c r="CW263" i="1" s="1"/>
  <c r="CI262" i="1"/>
  <c r="CW262" i="1" s="1"/>
  <c r="CI261" i="1"/>
  <c r="CW261" i="1" s="1"/>
  <c r="CI260" i="1"/>
  <c r="CW260" i="1" s="1"/>
  <c r="CI259" i="1"/>
  <c r="CW259" i="1" s="1"/>
  <c r="CI258" i="1"/>
  <c r="CW258" i="1" s="1"/>
  <c r="CI257" i="1"/>
  <c r="CW257" i="1" s="1"/>
  <c r="CI256" i="1"/>
  <c r="CW256" i="1" s="1"/>
  <c r="CI255" i="1"/>
  <c r="CW255" i="1" s="1"/>
  <c r="CI254" i="1"/>
  <c r="CW254" i="1" s="1"/>
  <c r="CI253" i="1"/>
  <c r="CW253" i="1" s="1"/>
  <c r="CI252" i="1"/>
  <c r="CW252" i="1" s="1"/>
  <c r="CI251" i="1"/>
  <c r="CW251" i="1" s="1"/>
  <c r="CI250" i="1"/>
  <c r="CW250" i="1" s="1"/>
  <c r="CI249" i="1"/>
  <c r="CW249" i="1" s="1"/>
  <c r="CI248" i="1"/>
  <c r="CW248" i="1" s="1"/>
  <c r="CI247" i="1"/>
  <c r="CW247" i="1" s="1"/>
  <c r="CI246" i="1"/>
  <c r="CW246" i="1" s="1"/>
  <c r="CI245" i="1"/>
  <c r="CW245" i="1" s="1"/>
  <c r="CI244" i="1"/>
  <c r="CW244" i="1" s="1"/>
  <c r="CI243" i="1"/>
  <c r="CW243" i="1" s="1"/>
  <c r="CI242" i="1"/>
  <c r="CW242" i="1" s="1"/>
  <c r="CI241" i="1"/>
  <c r="CW241" i="1" s="1"/>
  <c r="CI240" i="1"/>
  <c r="CW240" i="1" s="1"/>
  <c r="CI239" i="1"/>
  <c r="CW239" i="1" s="1"/>
  <c r="CI238" i="1"/>
  <c r="CW238" i="1" s="1"/>
  <c r="CI237" i="1"/>
  <c r="CW237" i="1" s="1"/>
  <c r="CI236" i="1"/>
  <c r="CW236" i="1" s="1"/>
  <c r="CI235" i="1"/>
  <c r="CW235" i="1" s="1"/>
  <c r="CI234" i="1"/>
  <c r="CW234" i="1" s="1"/>
  <c r="CI233" i="1"/>
  <c r="CW233" i="1" s="1"/>
  <c r="CI232" i="1"/>
  <c r="CW232" i="1" s="1"/>
  <c r="CI231" i="1"/>
  <c r="CW231" i="1" s="1"/>
  <c r="CI230" i="1"/>
  <c r="CW230" i="1" s="1"/>
  <c r="CI229" i="1"/>
  <c r="CW229" i="1" s="1"/>
  <c r="CI228" i="1"/>
  <c r="CW228" i="1" s="1"/>
  <c r="CI227" i="1"/>
  <c r="CW227" i="1" s="1"/>
  <c r="BS300" i="1"/>
  <c r="BS298" i="1"/>
  <c r="BS297" i="1"/>
  <c r="BS296" i="1"/>
  <c r="BS295" i="1"/>
  <c r="BS294" i="1"/>
  <c r="BS293" i="1"/>
  <c r="BS292" i="1"/>
  <c r="BS291" i="1"/>
  <c r="BS290" i="1"/>
  <c r="BS289" i="1"/>
  <c r="BS288" i="1"/>
  <c r="BS287" i="1"/>
  <c r="BS286" i="1"/>
  <c r="BS285" i="1"/>
  <c r="BS284" i="1"/>
  <c r="BS283" i="1"/>
  <c r="BS282" i="1"/>
  <c r="BS281" i="1"/>
  <c r="BS280" i="1"/>
  <c r="BS279" i="1"/>
  <c r="BS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BS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BS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S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S224" i="1"/>
  <c r="BS223" i="1"/>
  <c r="BS222" i="1"/>
  <c r="AD73" i="1"/>
  <c r="FQ300" i="1"/>
  <c r="FQ298" i="1"/>
  <c r="FQ297" i="1"/>
  <c r="FQ296" i="1"/>
  <c r="FQ295" i="1"/>
  <c r="FQ294" i="1"/>
  <c r="FQ293" i="1"/>
  <c r="FQ292" i="1"/>
  <c r="FQ291" i="1"/>
  <c r="FQ290" i="1"/>
  <c r="FQ289" i="1"/>
  <c r="FQ288" i="1"/>
  <c r="FQ287" i="1"/>
  <c r="FQ286" i="1"/>
  <c r="FQ285" i="1"/>
  <c r="FQ284" i="1"/>
  <c r="FQ283" i="1"/>
  <c r="FQ282" i="1"/>
  <c r="FQ281" i="1"/>
  <c r="FQ280" i="1"/>
  <c r="FQ279" i="1"/>
  <c r="FQ278" i="1"/>
  <c r="FQ277" i="1"/>
  <c r="FQ276" i="1"/>
  <c r="FQ275" i="1"/>
  <c r="FQ274" i="1"/>
  <c r="FQ273" i="1"/>
  <c r="FQ272" i="1"/>
  <c r="FQ271" i="1"/>
  <c r="FQ270" i="1"/>
  <c r="FQ269" i="1"/>
  <c r="FQ268" i="1"/>
  <c r="FQ267" i="1"/>
  <c r="FQ266" i="1"/>
  <c r="FQ265" i="1"/>
  <c r="FQ264" i="1"/>
  <c r="FQ263" i="1"/>
  <c r="FQ262" i="1"/>
  <c r="FQ261" i="1"/>
  <c r="FQ260" i="1"/>
  <c r="FQ259" i="1"/>
  <c r="FQ258" i="1"/>
  <c r="FQ257" i="1"/>
  <c r="FQ256" i="1"/>
  <c r="FQ255" i="1"/>
  <c r="FQ254" i="1"/>
  <c r="FQ253" i="1"/>
  <c r="FQ252" i="1"/>
  <c r="FQ251" i="1"/>
  <c r="FQ250" i="1"/>
  <c r="FQ249" i="1"/>
  <c r="FQ248" i="1"/>
  <c r="FQ247" i="1"/>
  <c r="FQ246" i="1"/>
  <c r="FQ245" i="1"/>
  <c r="FQ244" i="1"/>
  <c r="FQ243" i="1"/>
  <c r="FQ242" i="1"/>
  <c r="FQ241" i="1"/>
  <c r="FQ240" i="1"/>
  <c r="FQ239" i="1"/>
  <c r="FQ238" i="1"/>
  <c r="FQ237" i="1"/>
  <c r="FQ236" i="1"/>
  <c r="FQ235" i="1"/>
  <c r="FQ234" i="1"/>
  <c r="FQ233" i="1"/>
  <c r="FQ232" i="1"/>
  <c r="FQ231" i="1"/>
  <c r="FQ230" i="1"/>
  <c r="FQ229" i="1"/>
  <c r="FQ228" i="1"/>
  <c r="FQ227" i="1"/>
  <c r="K80" i="1"/>
  <c r="K82" i="1" s="1"/>
  <c r="K84" i="1" s="1"/>
  <c r="K86" i="1" s="1"/>
  <c r="K88" i="1" s="1"/>
  <c r="K90" i="1" s="1"/>
  <c r="K92" i="1" s="1"/>
  <c r="Q80" i="1" s="1"/>
  <c r="Q82" i="1" s="1"/>
  <c r="Q84" i="1" s="1"/>
  <c r="Q86" i="1" s="1"/>
  <c r="Q88" i="1" s="1"/>
  <c r="Q90" i="1" s="1"/>
  <c r="Q92" i="1" s="1"/>
  <c r="AB76" i="1"/>
  <c r="EG2" i="3" a="1"/>
  <c r="EG2" i="3" l="1"/>
  <c r="CW299" i="1"/>
  <c r="CG201" i="1"/>
  <c r="EQ300" i="1"/>
  <c r="EQ298" i="1"/>
  <c r="EQ297" i="1"/>
  <c r="EQ296" i="1"/>
  <c r="EQ295" i="1"/>
  <c r="EQ294" i="1"/>
  <c r="EQ293" i="1"/>
  <c r="EQ292" i="1"/>
  <c r="EQ291" i="1"/>
  <c r="EQ290" i="1"/>
  <c r="EQ289" i="1"/>
  <c r="EQ288" i="1"/>
  <c r="EQ287" i="1"/>
  <c r="EQ286" i="1"/>
  <c r="EQ285" i="1"/>
  <c r="EQ284" i="1"/>
  <c r="EQ283" i="1"/>
  <c r="EQ282" i="1"/>
  <c r="EQ281" i="1"/>
  <c r="EQ280" i="1"/>
  <c r="EQ279" i="1"/>
  <c r="EQ278" i="1"/>
  <c r="EQ277" i="1"/>
  <c r="EQ276" i="1"/>
  <c r="EQ275" i="1"/>
  <c r="EQ274" i="1"/>
  <c r="EQ273" i="1"/>
  <c r="EQ272" i="1"/>
  <c r="EQ271" i="1"/>
  <c r="EQ270" i="1"/>
  <c r="EQ269" i="1"/>
  <c r="EQ268" i="1"/>
  <c r="EQ267" i="1"/>
  <c r="EQ266" i="1"/>
  <c r="EQ265" i="1"/>
  <c r="EQ264" i="1"/>
  <c r="EQ263" i="1"/>
  <c r="EQ262" i="1"/>
  <c r="EQ261" i="1"/>
  <c r="EQ260" i="1"/>
  <c r="EQ259" i="1"/>
  <c r="EQ258" i="1"/>
  <c r="EQ257" i="1"/>
  <c r="EQ256" i="1"/>
  <c r="EQ255" i="1"/>
  <c r="EQ254" i="1"/>
  <c r="EQ253" i="1"/>
  <c r="EQ252" i="1"/>
  <c r="EQ251" i="1"/>
  <c r="EQ250" i="1"/>
  <c r="EQ249" i="1"/>
  <c r="EQ248" i="1"/>
  <c r="EQ247" i="1"/>
  <c r="EQ246" i="1"/>
  <c r="EQ245" i="1"/>
  <c r="EQ244" i="1"/>
  <c r="EQ243" i="1"/>
  <c r="EQ242" i="1"/>
  <c r="EQ241" i="1"/>
  <c r="EQ240" i="1"/>
  <c r="EQ239" i="1"/>
  <c r="EQ238" i="1"/>
  <c r="EQ237" i="1"/>
  <c r="EQ236" i="1"/>
  <c r="EQ235" i="1"/>
  <c r="EQ234" i="1"/>
  <c r="EQ233" i="1"/>
  <c r="EQ232" i="1"/>
  <c r="EQ231" i="1"/>
  <c r="EQ230" i="1"/>
  <c r="EQ229" i="1"/>
  <c r="EQ228" i="1"/>
  <c r="EQ227" i="1"/>
  <c r="DQ300" i="1"/>
  <c r="DQ298" i="1"/>
  <c r="DQ297" i="1"/>
  <c r="DQ296" i="1"/>
  <c r="DQ295" i="1"/>
  <c r="DQ294" i="1"/>
  <c r="DQ293" i="1"/>
  <c r="DQ292" i="1"/>
  <c r="DQ291" i="1"/>
  <c r="DQ290" i="1"/>
  <c r="DQ289" i="1"/>
  <c r="DQ288" i="1"/>
  <c r="DQ287" i="1"/>
  <c r="DQ286" i="1"/>
  <c r="DQ285" i="1"/>
  <c r="DQ284" i="1"/>
  <c r="DQ283" i="1"/>
  <c r="DQ282" i="1"/>
  <c r="DQ281" i="1"/>
  <c r="DQ280" i="1"/>
  <c r="DQ279" i="1"/>
  <c r="DQ278" i="1"/>
  <c r="DQ277" i="1"/>
  <c r="DQ276" i="1"/>
  <c r="DQ275" i="1"/>
  <c r="DQ274" i="1"/>
  <c r="DQ273" i="1"/>
  <c r="DQ272" i="1"/>
  <c r="DQ271" i="1"/>
  <c r="DQ270" i="1"/>
  <c r="DQ269" i="1"/>
  <c r="DQ268" i="1"/>
  <c r="DQ267" i="1"/>
  <c r="DQ266" i="1"/>
  <c r="DQ265" i="1"/>
  <c r="DQ264" i="1"/>
  <c r="DQ263" i="1"/>
  <c r="DQ262" i="1"/>
  <c r="DQ261" i="1"/>
  <c r="DQ260" i="1"/>
  <c r="DQ259" i="1"/>
  <c r="DQ258" i="1"/>
  <c r="DQ257" i="1"/>
  <c r="DQ256" i="1"/>
  <c r="DQ255" i="1"/>
  <c r="DQ254" i="1"/>
  <c r="DQ253" i="1"/>
  <c r="DQ252" i="1"/>
  <c r="DQ251" i="1"/>
  <c r="DQ250" i="1"/>
  <c r="DQ249" i="1"/>
  <c r="DQ248" i="1"/>
  <c r="DQ247" i="1"/>
  <c r="DQ246" i="1"/>
  <c r="DQ245" i="1"/>
  <c r="DQ244" i="1"/>
  <c r="DQ243" i="1"/>
  <c r="DQ242" i="1"/>
  <c r="DQ241" i="1"/>
  <c r="DQ240" i="1"/>
  <c r="DQ239" i="1"/>
  <c r="DQ238" i="1"/>
  <c r="DQ237" i="1"/>
  <c r="DQ236" i="1"/>
  <c r="DQ235" i="1"/>
  <c r="DQ234" i="1"/>
  <c r="DQ233" i="1"/>
  <c r="DQ232" i="1"/>
  <c r="DQ231" i="1"/>
  <c r="DQ230" i="1"/>
  <c r="DQ229" i="1"/>
  <c r="DQ228" i="1"/>
  <c r="DQ227" i="1"/>
  <c r="CQ300" i="1"/>
  <c r="CQ298" i="1"/>
  <c r="CQ297" i="1"/>
  <c r="CQ296" i="1"/>
  <c r="CQ295" i="1"/>
  <c r="CQ294" i="1"/>
  <c r="CQ293" i="1"/>
  <c r="CQ292" i="1"/>
  <c r="CQ291" i="1"/>
  <c r="CQ290" i="1"/>
  <c r="CQ289" i="1"/>
  <c r="CQ288" i="1"/>
  <c r="CQ287" i="1"/>
  <c r="CQ286" i="1"/>
  <c r="CQ285" i="1"/>
  <c r="CQ284" i="1"/>
  <c r="CQ283" i="1"/>
  <c r="CQ282" i="1"/>
  <c r="CQ281" i="1"/>
  <c r="CQ280" i="1"/>
  <c r="CQ279" i="1"/>
  <c r="CQ278" i="1"/>
  <c r="CQ277" i="1"/>
  <c r="CQ276" i="1"/>
  <c r="CQ275" i="1"/>
  <c r="CQ274" i="1"/>
  <c r="CQ273" i="1"/>
  <c r="CQ272" i="1"/>
  <c r="CQ271" i="1"/>
  <c r="CQ270" i="1"/>
  <c r="CQ269" i="1"/>
  <c r="CQ268" i="1"/>
  <c r="CQ267" i="1"/>
  <c r="CQ266" i="1"/>
  <c r="CQ265" i="1"/>
  <c r="CQ264" i="1"/>
  <c r="CQ263" i="1"/>
  <c r="CQ262" i="1"/>
  <c r="CQ261" i="1"/>
  <c r="CQ260" i="1"/>
  <c r="CQ259" i="1"/>
  <c r="CQ258" i="1"/>
  <c r="CQ257" i="1"/>
  <c r="CQ256" i="1"/>
  <c r="CQ255" i="1"/>
  <c r="CQ254" i="1"/>
  <c r="CQ253" i="1"/>
  <c r="CQ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CQ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BQ300" i="1"/>
  <c r="BQ298" i="1"/>
  <c r="BQ297" i="1"/>
  <c r="BQ296" i="1"/>
  <c r="BQ295" i="1"/>
  <c r="BQ294" i="1"/>
  <c r="BQ293" i="1"/>
  <c r="BQ292" i="1"/>
  <c r="BQ291" i="1"/>
  <c r="BQ290" i="1"/>
  <c r="BQ289" i="1"/>
  <c r="BQ288" i="1"/>
  <c r="BQ287" i="1"/>
  <c r="BQ286" i="1"/>
  <c r="BQ285" i="1"/>
  <c r="BQ284" i="1"/>
  <c r="BQ283" i="1"/>
  <c r="BQ282" i="1"/>
  <c r="BQ281" i="1"/>
  <c r="BQ280" i="1"/>
  <c r="BQ279" i="1"/>
  <c r="BQ278" i="1"/>
  <c r="BQ277" i="1"/>
  <c r="BQ276" i="1"/>
  <c r="BQ275" i="1"/>
  <c r="BQ274" i="1"/>
  <c r="BQ273" i="1"/>
  <c r="BQ272" i="1"/>
  <c r="BQ271" i="1"/>
  <c r="BQ270" i="1"/>
  <c r="BQ269" i="1"/>
  <c r="BQ268" i="1"/>
  <c r="BQ267" i="1"/>
  <c r="BQ266" i="1"/>
  <c r="BQ265" i="1"/>
  <c r="BQ264" i="1"/>
  <c r="BQ263" i="1"/>
  <c r="BQ262" i="1"/>
  <c r="BQ261" i="1"/>
  <c r="BQ260" i="1"/>
  <c r="BQ259" i="1"/>
  <c r="BQ258" i="1"/>
  <c r="BQ257" i="1"/>
  <c r="BQ256" i="1"/>
  <c r="BQ255" i="1"/>
  <c r="BQ254" i="1"/>
  <c r="BQ253" i="1"/>
  <c r="BQ252" i="1"/>
  <c r="BQ251" i="1"/>
  <c r="BQ250" i="1"/>
  <c r="BQ249" i="1"/>
  <c r="BQ248" i="1"/>
  <c r="BQ247" i="1"/>
  <c r="BQ246" i="1"/>
  <c r="BQ245" i="1"/>
  <c r="BQ244" i="1"/>
  <c r="BQ243" i="1"/>
  <c r="BQ242" i="1"/>
  <c r="BQ241" i="1"/>
  <c r="BQ240" i="1"/>
  <c r="BQ239" i="1"/>
  <c r="BQ238" i="1"/>
  <c r="BQ237" i="1"/>
  <c r="BQ236" i="1"/>
  <c r="BQ235" i="1"/>
  <c r="BQ234" i="1"/>
  <c r="BQ233" i="1"/>
  <c r="BQ232" i="1"/>
  <c r="BQ231" i="1"/>
  <c r="BQ230" i="1"/>
  <c r="BQ229" i="1"/>
  <c r="BQ228" i="1"/>
  <c r="BQ227" i="1"/>
  <c r="BM300" i="1"/>
  <c r="BM298" i="1"/>
  <c r="BM297" i="1"/>
  <c r="BM296" i="1"/>
  <c r="BM295" i="1"/>
  <c r="BM294" i="1"/>
  <c r="BM293" i="1"/>
  <c r="BM292" i="1"/>
  <c r="BM291" i="1"/>
  <c r="BM290" i="1"/>
  <c r="BM289" i="1"/>
  <c r="BM288" i="1"/>
  <c r="BM287" i="1"/>
  <c r="BM286" i="1"/>
  <c r="BM285" i="1"/>
  <c r="BM284" i="1"/>
  <c r="BM283" i="1"/>
  <c r="BM282" i="1"/>
  <c r="BM281" i="1"/>
  <c r="BM280" i="1"/>
  <c r="BM279" i="1"/>
  <c r="BM278" i="1"/>
  <c r="BM277" i="1"/>
  <c r="BM276" i="1"/>
  <c r="BM275" i="1"/>
  <c r="BM274" i="1"/>
  <c r="BM273" i="1"/>
  <c r="BM272" i="1"/>
  <c r="BM271" i="1"/>
  <c r="BM270" i="1"/>
  <c r="BM269" i="1"/>
  <c r="BM268" i="1"/>
  <c r="BM267" i="1"/>
  <c r="BM266" i="1"/>
  <c r="BM265" i="1"/>
  <c r="BM264" i="1"/>
  <c r="BM263" i="1"/>
  <c r="BM262" i="1"/>
  <c r="BM261" i="1"/>
  <c r="BM260" i="1"/>
  <c r="BM259" i="1"/>
  <c r="BM258" i="1"/>
  <c r="BM257" i="1"/>
  <c r="BM256" i="1"/>
  <c r="BM255" i="1"/>
  <c r="BM254" i="1"/>
  <c r="BM253" i="1"/>
  <c r="BM252" i="1"/>
  <c r="BM251" i="1"/>
  <c r="BM250" i="1"/>
  <c r="BM249" i="1"/>
  <c r="BM248" i="1"/>
  <c r="BM247" i="1"/>
  <c r="BM246" i="1"/>
  <c r="BM245" i="1"/>
  <c r="BM244" i="1"/>
  <c r="BM243" i="1"/>
  <c r="BM242" i="1"/>
  <c r="BM241" i="1"/>
  <c r="BM240" i="1"/>
  <c r="BM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B227" i="1" a="1"/>
  <c r="B227" i="1" s="1"/>
  <c r="B228" i="1" a="1"/>
  <c r="B228" i="1" s="1"/>
  <c r="B229" i="1" a="1"/>
  <c r="B229" i="1" s="1"/>
  <c r="B230" i="1" a="1"/>
  <c r="B230" i="1" s="1"/>
  <c r="B231" i="1" a="1"/>
  <c r="B231" i="1" s="1"/>
  <c r="B232" i="1" a="1"/>
  <c r="B232" i="1" s="1"/>
  <c r="B233" i="1" a="1"/>
  <c r="B233" i="1" s="1"/>
  <c r="B234" i="1" a="1"/>
  <c r="B234" i="1" s="1"/>
  <c r="B235" i="1" a="1"/>
  <c r="B235" i="1" s="1"/>
  <c r="B236" i="1" a="1"/>
  <c r="B236" i="1" s="1"/>
  <c r="B237" i="1" a="1"/>
  <c r="B237" i="1" s="1"/>
  <c r="B238" i="1" a="1"/>
  <c r="B238" i="1" s="1"/>
  <c r="B239" i="1" a="1"/>
  <c r="B239" i="1" s="1"/>
  <c r="B240" i="1" a="1"/>
  <c r="B240" i="1" s="1"/>
  <c r="B241" i="1" a="1"/>
  <c r="B241" i="1" s="1"/>
  <c r="B242" i="1" a="1"/>
  <c r="B242" i="1" s="1"/>
  <c r="B243" i="1" a="1"/>
  <c r="B243" i="1" s="1"/>
  <c r="B244" i="1" a="1"/>
  <c r="B244" i="1" s="1"/>
  <c r="B245" i="1" a="1"/>
  <c r="B245" i="1" s="1"/>
  <c r="B246" i="1" a="1"/>
  <c r="B246" i="1" s="1"/>
  <c r="B247" i="1" a="1"/>
  <c r="B247" i="1" s="1"/>
  <c r="B248" i="1" a="1"/>
  <c r="B248" i="1" s="1"/>
  <c r="B249" i="1" a="1"/>
  <c r="B249" i="1" s="1"/>
  <c r="B250" i="1" a="1"/>
  <c r="B250" i="1" s="1"/>
  <c r="B251" i="1" a="1"/>
  <c r="B251" i="1" s="1"/>
  <c r="B252" i="1" a="1"/>
  <c r="B252" i="1" s="1"/>
  <c r="B253" i="1" a="1"/>
  <c r="B253" i="1" s="1"/>
  <c r="B254" i="1" a="1"/>
  <c r="B254" i="1" s="1"/>
  <c r="B255" i="1" a="1"/>
  <c r="B255" i="1" s="1"/>
  <c r="B256" i="1" a="1"/>
  <c r="B256" i="1" s="1"/>
  <c r="B257" i="1" a="1"/>
  <c r="B257" i="1" s="1"/>
  <c r="B258" i="1" a="1"/>
  <c r="B258" i="1" s="1"/>
  <c r="B259" i="1" a="1"/>
  <c r="B259" i="1" s="1"/>
  <c r="B260" i="1" a="1"/>
  <c r="B260" i="1" s="1"/>
  <c r="B261" i="1" a="1"/>
  <c r="B261" i="1" s="1"/>
  <c r="B262" i="1" a="1"/>
  <c r="B262" i="1" s="1"/>
  <c r="B263" i="1" a="1"/>
  <c r="B263" i="1" s="1"/>
  <c r="B264" i="1" a="1"/>
  <c r="B264" i="1" s="1"/>
  <c r="B265" i="1" a="1"/>
  <c r="B265" i="1" s="1"/>
  <c r="B266" i="1" a="1"/>
  <c r="B266" i="1" s="1"/>
  <c r="B267" i="1" a="1"/>
  <c r="B267" i="1" s="1"/>
  <c r="B268" i="1" a="1"/>
  <c r="B268" i="1" s="1"/>
  <c r="B269" i="1" a="1"/>
  <c r="B269" i="1" s="1"/>
  <c r="B270" i="1" a="1"/>
  <c r="B270" i="1" s="1"/>
  <c r="B271" i="1" a="1"/>
  <c r="B271" i="1" s="1"/>
  <c r="B272" i="1" a="1"/>
  <c r="B272" i="1" s="1"/>
  <c r="B273" i="1" a="1"/>
  <c r="B273" i="1" s="1"/>
  <c r="B274" i="1" a="1"/>
  <c r="B274" i="1" s="1"/>
  <c r="B275" i="1" a="1"/>
  <c r="B275" i="1" s="1"/>
  <c r="B276" i="1" a="1"/>
  <c r="B276" i="1" s="1"/>
  <c r="B277" i="1" a="1"/>
  <c r="B277" i="1" s="1"/>
  <c r="B278" i="1" a="1"/>
  <c r="B278" i="1" s="1"/>
  <c r="B279" i="1" a="1"/>
  <c r="B279" i="1" s="1"/>
  <c r="B280" i="1" a="1"/>
  <c r="B280" i="1" s="1"/>
  <c r="B281" i="1" a="1"/>
  <c r="B281" i="1" s="1"/>
  <c r="B282" i="1" a="1"/>
  <c r="B282" i="1" s="1"/>
  <c r="B283" i="1" a="1"/>
  <c r="B283" i="1" s="1"/>
  <c r="B284" i="1" a="1"/>
  <c r="B284" i="1" s="1"/>
  <c r="B285" i="1" a="1"/>
  <c r="B285" i="1" s="1"/>
  <c r="B286" i="1" a="1"/>
  <c r="B286" i="1" s="1"/>
  <c r="B287" i="1" a="1"/>
  <c r="B287" i="1" s="1"/>
  <c r="B288" i="1" a="1"/>
  <c r="B288" i="1" s="1"/>
  <c r="B289" i="1" a="1"/>
  <c r="B289" i="1" s="1"/>
  <c r="B290" i="1" a="1"/>
  <c r="B290" i="1" s="1"/>
  <c r="B291" i="1" a="1"/>
  <c r="B291" i="1" s="1"/>
  <c r="B292" i="1" a="1"/>
  <c r="B292" i="1" s="1"/>
  <c r="B293" i="1" a="1"/>
  <c r="B293" i="1" s="1"/>
  <c r="B294" i="1" a="1"/>
  <c r="B294" i="1" s="1"/>
  <c r="B295" i="1" a="1"/>
  <c r="B295" i="1" s="1"/>
  <c r="B296" i="1" a="1"/>
  <c r="B296" i="1" s="1"/>
  <c r="B297" i="1" a="1"/>
  <c r="B297" i="1" s="1"/>
  <c r="B298" i="1" a="1"/>
  <c r="B298" i="1" s="1"/>
  <c r="B300" i="1" a="1"/>
  <c r="B300" i="1" s="1"/>
  <c r="AU300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X300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J298" i="1" l="1"/>
  <c r="J294" i="1"/>
  <c r="J290" i="1"/>
  <c r="J286" i="1"/>
  <c r="J282" i="1"/>
  <c r="J278" i="1"/>
  <c r="J274" i="1"/>
  <c r="J270" i="1"/>
  <c r="J266" i="1"/>
  <c r="J262" i="1"/>
  <c r="J258" i="1"/>
  <c r="J254" i="1"/>
  <c r="J250" i="1"/>
  <c r="J246" i="1"/>
  <c r="J242" i="1"/>
  <c r="J238" i="1"/>
  <c r="J234" i="1"/>
  <c r="J230" i="1"/>
  <c r="J297" i="1"/>
  <c r="J293" i="1"/>
  <c r="J289" i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7" i="1"/>
  <c r="J233" i="1"/>
  <c r="J229" i="1"/>
  <c r="J296" i="1"/>
  <c r="J292" i="1"/>
  <c r="J288" i="1"/>
  <c r="J284" i="1"/>
  <c r="J280" i="1"/>
  <c r="J276" i="1"/>
  <c r="J272" i="1"/>
  <c r="J268" i="1"/>
  <c r="J264" i="1"/>
  <c r="J260" i="1"/>
  <c r="J256" i="1"/>
  <c r="J252" i="1"/>
  <c r="J248" i="1"/>
  <c r="J244" i="1"/>
  <c r="J240" i="1"/>
  <c r="J236" i="1"/>
  <c r="J232" i="1"/>
  <c r="J228" i="1"/>
  <c r="J300" i="1"/>
  <c r="J295" i="1"/>
  <c r="J291" i="1"/>
  <c r="J287" i="1"/>
  <c r="J283" i="1"/>
  <c r="J279" i="1"/>
  <c r="J275" i="1"/>
  <c r="J271" i="1"/>
  <c r="J267" i="1"/>
  <c r="J263" i="1"/>
  <c r="J259" i="1"/>
  <c r="J255" i="1"/>
  <c r="J251" i="1"/>
  <c r="J247" i="1"/>
  <c r="J243" i="1"/>
  <c r="J239" i="1"/>
  <c r="J235" i="1"/>
  <c r="J231" i="1"/>
  <c r="J227" i="1"/>
  <c r="BU230" i="1"/>
  <c r="BU234" i="1"/>
  <c r="BU238" i="1"/>
  <c r="BU242" i="1"/>
  <c r="BU246" i="1"/>
  <c r="BU250" i="1"/>
  <c r="BU254" i="1"/>
  <c r="BU258" i="1"/>
  <c r="BU262" i="1"/>
  <c r="BU266" i="1"/>
  <c r="BU270" i="1"/>
  <c r="BU274" i="1"/>
  <c r="BU278" i="1"/>
  <c r="BU282" i="1"/>
  <c r="BU286" i="1"/>
  <c r="BU290" i="1"/>
  <c r="BU294" i="1"/>
  <c r="BU298" i="1"/>
  <c r="BU235" i="1"/>
  <c r="BU243" i="1"/>
  <c r="BU251" i="1"/>
  <c r="BU259" i="1"/>
  <c r="BU267" i="1"/>
  <c r="BU275" i="1"/>
  <c r="BU283" i="1"/>
  <c r="BU291" i="1"/>
  <c r="BU300" i="1"/>
  <c r="BU228" i="1"/>
  <c r="BU232" i="1"/>
  <c r="BU236" i="1"/>
  <c r="BU240" i="1"/>
  <c r="BU244" i="1"/>
  <c r="BU248" i="1"/>
  <c r="BU252" i="1"/>
  <c r="BU256" i="1"/>
  <c r="BU260" i="1"/>
  <c r="BU264" i="1"/>
  <c r="BU268" i="1"/>
  <c r="BU272" i="1"/>
  <c r="BU276" i="1"/>
  <c r="BU280" i="1"/>
  <c r="BU284" i="1"/>
  <c r="BU288" i="1"/>
  <c r="BU292" i="1"/>
  <c r="BU296" i="1"/>
  <c r="BU227" i="1"/>
  <c r="BU231" i="1"/>
  <c r="BU239" i="1"/>
  <c r="BU247" i="1"/>
  <c r="BU255" i="1"/>
  <c r="BU263" i="1"/>
  <c r="BU271" i="1"/>
  <c r="BU279" i="1"/>
  <c r="BU287" i="1"/>
  <c r="BU295" i="1"/>
  <c r="BU229" i="1"/>
  <c r="BU233" i="1"/>
  <c r="BU237" i="1"/>
  <c r="BU241" i="1"/>
  <c r="BU245" i="1"/>
  <c r="BU249" i="1"/>
  <c r="BU253" i="1"/>
  <c r="BU257" i="1"/>
  <c r="BU261" i="1"/>
  <c r="BU265" i="1"/>
  <c r="BU269" i="1"/>
  <c r="BU273" i="1"/>
  <c r="BU277" i="1"/>
  <c r="BU281" i="1"/>
  <c r="BU285" i="1"/>
  <c r="BU289" i="1"/>
  <c r="BU293" i="1"/>
  <c r="BU297" i="1"/>
  <c r="BM3" i="1"/>
  <c r="AU3" i="1"/>
  <c r="AU2" i="1"/>
  <c r="AU1" i="1"/>
  <c r="AV2" i="1"/>
  <c r="AC2" i="1"/>
  <c r="AO2" i="1"/>
  <c r="BZ2" i="1"/>
  <c r="AV3" i="1"/>
  <c r="BZ1" i="1"/>
  <c r="X2" i="1"/>
  <c r="AV1" i="1"/>
  <c r="R2" i="1"/>
  <c r="AN2" i="3" l="1"/>
  <c r="X299" i="1"/>
  <c r="BF2" i="1"/>
  <c r="X226" i="1"/>
  <c r="X225" i="1"/>
  <c r="AS222" i="1"/>
  <c r="X222" i="1"/>
  <c r="AS226" i="1"/>
  <c r="AS224" i="1"/>
  <c r="R222" i="1"/>
  <c r="R226" i="1"/>
  <c r="X224" i="1"/>
  <c r="X223" i="1"/>
  <c r="AS223" i="1"/>
  <c r="AS225" i="1"/>
  <c r="R224" i="1"/>
  <c r="R225" i="1"/>
  <c r="R223" i="1"/>
  <c r="AS220" i="1"/>
  <c r="AS221" i="1"/>
  <c r="R220" i="1"/>
  <c r="R221" i="1"/>
  <c r="R219" i="1"/>
  <c r="R218" i="1"/>
  <c r="AS218" i="1"/>
  <c r="X219" i="1"/>
  <c r="X221" i="1"/>
  <c r="X220" i="1"/>
  <c r="AS219" i="1"/>
  <c r="X218" i="1"/>
  <c r="AS213" i="1"/>
  <c r="X215" i="1"/>
  <c r="R214" i="1"/>
  <c r="R217" i="1"/>
  <c r="R213" i="1"/>
  <c r="R216" i="1"/>
  <c r="X217" i="1"/>
  <c r="AS212" i="1"/>
  <c r="R215" i="1"/>
  <c r="AS214" i="1"/>
  <c r="AS216" i="1"/>
  <c r="AS217" i="1"/>
  <c r="R212" i="1"/>
  <c r="X216" i="1"/>
  <c r="X214" i="1"/>
  <c r="X213" i="1"/>
  <c r="AS215" i="1"/>
  <c r="X212" i="1"/>
  <c r="R211" i="1"/>
  <c r="X210" i="1"/>
  <c r="AS210" i="1"/>
  <c r="R209" i="1"/>
  <c r="X211" i="1"/>
  <c r="X209" i="1"/>
  <c r="R210" i="1"/>
  <c r="AS211" i="1"/>
  <c r="AS209" i="1"/>
  <c r="R208" i="1"/>
  <c r="X206" i="1"/>
  <c r="AS205" i="1"/>
  <c r="AS207" i="1"/>
  <c r="R205" i="1"/>
  <c r="AS203" i="1"/>
  <c r="R206" i="1"/>
  <c r="AS202" i="1"/>
  <c r="R203" i="1"/>
  <c r="X204" i="1"/>
  <c r="X203" i="1"/>
  <c r="AS208" i="1"/>
  <c r="X202" i="1"/>
  <c r="X205" i="1"/>
  <c r="AS206" i="1"/>
  <c r="R204" i="1"/>
  <c r="AS204" i="1"/>
  <c r="R207" i="1"/>
  <c r="X207" i="1"/>
  <c r="X208" i="1"/>
  <c r="R202" i="1"/>
  <c r="AS201" i="1"/>
  <c r="R201" i="1"/>
  <c r="X201" i="1"/>
  <c r="H274" i="1"/>
  <c r="H292" i="1"/>
  <c r="H250" i="1"/>
  <c r="H229" i="1"/>
  <c r="H258" i="1"/>
  <c r="H299" i="1"/>
  <c r="H287" i="1"/>
  <c r="H265" i="1"/>
  <c r="H276" i="1"/>
  <c r="H297" i="1"/>
  <c r="H291" i="1"/>
  <c r="H251" i="1"/>
  <c r="H270" i="1"/>
  <c r="BZ3" i="1"/>
  <c r="H289" i="1"/>
  <c r="H257" i="1"/>
  <c r="H296" i="1"/>
  <c r="H237" i="1"/>
  <c r="H272" i="1"/>
  <c r="H271" i="1"/>
  <c r="H283" i="1"/>
  <c r="H231" i="1"/>
  <c r="H249" i="1"/>
  <c r="AG2" i="1"/>
  <c r="H239" i="1"/>
  <c r="H248" i="1"/>
  <c r="H228" i="1"/>
  <c r="H263" i="1"/>
  <c r="H227" i="1"/>
  <c r="H234" i="1"/>
  <c r="H273" i="1"/>
  <c r="H264" i="1"/>
  <c r="H255" i="1"/>
  <c r="H262" i="1"/>
  <c r="D201" i="1"/>
  <c r="H277" i="1"/>
  <c r="H246" i="1"/>
  <c r="H259" i="1"/>
  <c r="H243" i="1"/>
  <c r="H290" i="1"/>
  <c r="H275" i="1"/>
  <c r="V2" i="1"/>
  <c r="H280" i="1"/>
  <c r="H267" i="1"/>
  <c r="H269" i="1"/>
  <c r="H235" i="1"/>
  <c r="H242" i="1"/>
  <c r="H236" i="1"/>
  <c r="H295" i="1"/>
  <c r="H225" i="1"/>
  <c r="H278" i="1"/>
  <c r="H241" i="1"/>
  <c r="H238" i="1"/>
  <c r="H266" i="1"/>
  <c r="H261" i="1"/>
  <c r="H294" i="1"/>
  <c r="H240" i="1"/>
  <c r="H254" i="1"/>
  <c r="H300" i="1"/>
  <c r="H298" i="1"/>
  <c r="H281" i="1"/>
  <c r="H245" i="1"/>
  <c r="H226" i="1"/>
  <c r="H230" i="1"/>
  <c r="H284" i="1"/>
  <c r="H293" i="1"/>
  <c r="H282" i="1"/>
  <c r="H279" i="1"/>
  <c r="H256" i="1"/>
  <c r="H224" i="1"/>
  <c r="BS211" i="1" l="1"/>
  <c r="BS213" i="1"/>
  <c r="BS214" i="1"/>
  <c r="BS216" i="1"/>
  <c r="BS217" i="1"/>
  <c r="BS215" i="1"/>
  <c r="BS220" i="1"/>
  <c r="BM223" i="1"/>
  <c r="BM224" i="1"/>
  <c r="BS221" i="1"/>
  <c r="BM222" i="1"/>
  <c r="BS225" i="1"/>
  <c r="BM225" i="1"/>
  <c r="BS226" i="1"/>
  <c r="BM226" i="1"/>
  <c r="BS212" i="1"/>
  <c r="BS219" i="1"/>
  <c r="BS210" i="1"/>
  <c r="BS218" i="1"/>
  <c r="BS208" i="1"/>
  <c r="BS206" i="1"/>
  <c r="BS205" i="1"/>
  <c r="BS204" i="1"/>
  <c r="BS209" i="1"/>
  <c r="BS207" i="1"/>
  <c r="N80" i="3"/>
  <c r="N73" i="3"/>
  <c r="N60" i="3"/>
  <c r="M75" i="3"/>
  <c r="N75" i="3" s="1"/>
  <c r="M62" i="3"/>
  <c r="N62" i="3" s="1"/>
  <c r="M49" i="3"/>
  <c r="N49" i="3" s="1"/>
  <c r="N51" i="3"/>
  <c r="N52" i="3"/>
  <c r="N53" i="3"/>
  <c r="N54" i="3"/>
  <c r="N55" i="3"/>
  <c r="N56" i="3"/>
  <c r="N57" i="3"/>
  <c r="N58" i="3"/>
  <c r="N59" i="3"/>
  <c r="N64" i="3"/>
  <c r="N65" i="3"/>
  <c r="N66" i="3"/>
  <c r="N67" i="3"/>
  <c r="N68" i="3"/>
  <c r="N69" i="3"/>
  <c r="N70" i="3"/>
  <c r="N71" i="3"/>
  <c r="N72" i="3"/>
  <c r="N77" i="3"/>
  <c r="N78" i="3"/>
  <c r="N79" i="3"/>
  <c r="M79" i="3"/>
  <c r="M78" i="3"/>
  <c r="M77" i="3"/>
  <c r="M72" i="3"/>
  <c r="M71" i="3"/>
  <c r="M70" i="3"/>
  <c r="M69" i="3"/>
  <c r="M68" i="3"/>
  <c r="M67" i="3"/>
  <c r="M66" i="3"/>
  <c r="M65" i="3"/>
  <c r="M64" i="3"/>
  <c r="M59" i="3"/>
  <c r="M58" i="3"/>
  <c r="M57" i="3"/>
  <c r="M56" i="3"/>
  <c r="M55" i="3"/>
  <c r="M54" i="3"/>
  <c r="M53" i="3"/>
  <c r="M52" i="3"/>
  <c r="M51" i="3"/>
  <c r="V215" i="1"/>
  <c r="V213" i="1"/>
  <c r="V218" i="1"/>
  <c r="V217" i="1"/>
  <c r="V206" i="1"/>
  <c r="AI224" i="1"/>
  <c r="AI225" i="1"/>
  <c r="AI226" i="1"/>
  <c r="AI222" i="1"/>
  <c r="V209" i="1"/>
  <c r="AI223" i="1"/>
  <c r="AI220" i="1"/>
  <c r="AI218" i="1"/>
  <c r="AI221" i="1"/>
  <c r="AI219" i="1"/>
  <c r="V204" i="1"/>
  <c r="V208" i="1"/>
  <c r="AI215" i="1"/>
  <c r="AI212" i="1"/>
  <c r="V202" i="1"/>
  <c r="AI213" i="1"/>
  <c r="AI216" i="1"/>
  <c r="V203" i="1"/>
  <c r="AI214" i="1"/>
  <c r="AI217" i="1"/>
  <c r="AI209" i="1"/>
  <c r="AI210" i="1"/>
  <c r="AI211" i="1"/>
  <c r="V211" i="1"/>
  <c r="V205" i="1"/>
  <c r="AI204" i="1"/>
  <c r="AI203" i="1"/>
  <c r="V207" i="1"/>
  <c r="V201" i="1"/>
  <c r="AI207" i="1"/>
  <c r="AI208" i="1"/>
  <c r="AI202" i="1"/>
  <c r="AI205" i="1"/>
  <c r="AI206" i="1"/>
  <c r="AI201" i="1"/>
  <c r="H253" i="1"/>
  <c r="H208" i="1"/>
  <c r="H244" i="1"/>
  <c r="H285" i="1"/>
  <c r="H247" i="1"/>
  <c r="H220" i="1"/>
  <c r="H205" i="1"/>
  <c r="H209" i="1"/>
  <c r="H222" i="1"/>
  <c r="H213" i="1"/>
  <c r="H260" i="1"/>
  <c r="H207" i="1"/>
  <c r="H216" i="1"/>
  <c r="H268" i="1"/>
  <c r="H203" i="1"/>
  <c r="H218" i="1"/>
  <c r="H221" i="1"/>
  <c r="H214" i="1"/>
  <c r="H233" i="1"/>
  <c r="H232" i="1"/>
  <c r="H211" i="1"/>
  <c r="H206" i="1"/>
  <c r="H286" i="1"/>
  <c r="H219" i="1"/>
  <c r="H252" i="1"/>
  <c r="H212" i="1"/>
  <c r="H215" i="1"/>
  <c r="H217" i="1"/>
  <c r="H223" i="1"/>
  <c r="H202" i="1"/>
  <c r="H204" i="1"/>
  <c r="H201" i="1"/>
  <c r="H210" i="1"/>
  <c r="H288" i="1"/>
  <c r="BU225" i="1" l="1"/>
  <c r="BU226" i="1"/>
  <c r="FQ224" i="1"/>
  <c r="CQ224" i="1"/>
  <c r="EQ224" i="1"/>
  <c r="DQ224" i="1"/>
  <c r="BQ224" i="1"/>
  <c r="AU224" i="1"/>
  <c r="C224" i="1" s="1"/>
  <c r="BU224" i="1"/>
  <c r="BQ223" i="1"/>
  <c r="BU223" i="1"/>
  <c r="BQ226" i="1"/>
  <c r="BQ225" i="1"/>
  <c r="FQ222" i="1"/>
  <c r="EQ222" i="1"/>
  <c r="DQ222" i="1"/>
  <c r="CQ222" i="1"/>
  <c r="BQ222" i="1"/>
  <c r="AU222" i="1"/>
  <c r="C222" i="1" s="1"/>
  <c r="BU222" i="1"/>
  <c r="CK98" i="3"/>
  <c r="CM98" i="3" s="1"/>
  <c r="CK97" i="3"/>
  <c r="CK96" i="3"/>
  <c r="CK95" i="3"/>
  <c r="CK94" i="3"/>
  <c r="CK93" i="3"/>
  <c r="CK92" i="3"/>
  <c r="CK91" i="3"/>
  <c r="CK90" i="3"/>
  <c r="CK89" i="3"/>
  <c r="CK88" i="3"/>
  <c r="CK87" i="3"/>
  <c r="CK86" i="3"/>
  <c r="CK85" i="3"/>
  <c r="CK84" i="3"/>
  <c r="CK83" i="3"/>
  <c r="CK82" i="3"/>
  <c r="CK81" i="3"/>
  <c r="CK80" i="3"/>
  <c r="CK79" i="3"/>
  <c r="CK78" i="3"/>
  <c r="CM78" i="3" s="1"/>
  <c r="CM79" i="3" s="1"/>
  <c r="CM80" i="3" s="1"/>
  <c r="CM81" i="3" s="1"/>
  <c r="CM82" i="3" s="1"/>
  <c r="CM83" i="3" s="1"/>
  <c r="CM84" i="3" s="1"/>
  <c r="CM85" i="3" s="1"/>
  <c r="CM86" i="3" s="1"/>
  <c r="CM87" i="3" s="1"/>
  <c r="CM88" i="3" s="1"/>
  <c r="CM89" i="3" s="1"/>
  <c r="CM90" i="3" s="1"/>
  <c r="CM91" i="3" s="1"/>
  <c r="CM92" i="3" s="1"/>
  <c r="CM93" i="3" s="1"/>
  <c r="CM94" i="3" s="1"/>
  <c r="CM95" i="3" s="1"/>
  <c r="CM96" i="3" s="1"/>
  <c r="CM97" i="3" s="1"/>
  <c r="CK77" i="3"/>
  <c r="CK76" i="3"/>
  <c r="CK75" i="3"/>
  <c r="CK74" i="3"/>
  <c r="CK73" i="3"/>
  <c r="CK72" i="3"/>
  <c r="CK71" i="3"/>
  <c r="CK70" i="3"/>
  <c r="CK69" i="3"/>
  <c r="CK68" i="3"/>
  <c r="CK67" i="3"/>
  <c r="CK66" i="3"/>
  <c r="CK65" i="3"/>
  <c r="CK64" i="3"/>
  <c r="CK63" i="3"/>
  <c r="CK62" i="3"/>
  <c r="CK61" i="3"/>
  <c r="CK60" i="3"/>
  <c r="CK59" i="3"/>
  <c r="CK58" i="3"/>
  <c r="CK57" i="3"/>
  <c r="CK56" i="3"/>
  <c r="CK55" i="3"/>
  <c r="CK54" i="3"/>
  <c r="CK53" i="3"/>
  <c r="CK52" i="3"/>
  <c r="CK51" i="3"/>
  <c r="CK50" i="3"/>
  <c r="CM50" i="3" s="1"/>
  <c r="CM51" i="3" s="1"/>
  <c r="CM52" i="3" s="1"/>
  <c r="CM53" i="3" s="1"/>
  <c r="CM54" i="3" s="1"/>
  <c r="CM55" i="3" s="1"/>
  <c r="CM56" i="3" s="1"/>
  <c r="CM57" i="3" s="1"/>
  <c r="CM58" i="3" s="1"/>
  <c r="CM59" i="3" s="1"/>
  <c r="CM60" i="3" s="1"/>
  <c r="CM61" i="3" s="1"/>
  <c r="CM62" i="3" s="1"/>
  <c r="CM63" i="3" s="1"/>
  <c r="CM64" i="3" s="1"/>
  <c r="CM65" i="3" s="1"/>
  <c r="CM66" i="3" s="1"/>
  <c r="CM67" i="3" s="1"/>
  <c r="CM68" i="3" s="1"/>
  <c r="CM69" i="3" s="1"/>
  <c r="CM70" i="3" s="1"/>
  <c r="CM71" i="3" s="1"/>
  <c r="CM72" i="3" s="1"/>
  <c r="CM73" i="3" s="1"/>
  <c r="CM74" i="3" s="1"/>
  <c r="CM75" i="3" s="1"/>
  <c r="CM76" i="3" s="1"/>
  <c r="CM77" i="3" s="1"/>
  <c r="CK49" i="3"/>
  <c r="CK48" i="3"/>
  <c r="CK47" i="3"/>
  <c r="CK46" i="3"/>
  <c r="CK45" i="3"/>
  <c r="CK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K31" i="3"/>
  <c r="CK30" i="3"/>
  <c r="CK29" i="3"/>
  <c r="CK28" i="3"/>
  <c r="CK27" i="3"/>
  <c r="CK26" i="3"/>
  <c r="CM26" i="3" s="1"/>
  <c r="CM27" i="3" s="1"/>
  <c r="CM28" i="3" s="1"/>
  <c r="CM29" i="3" s="1"/>
  <c r="CM30" i="3" s="1"/>
  <c r="CM31" i="3" s="1"/>
  <c r="CM32" i="3" s="1"/>
  <c r="CM33" i="3" s="1"/>
  <c r="CM34" i="3" s="1"/>
  <c r="CM35" i="3" s="1"/>
  <c r="CM36" i="3" s="1"/>
  <c r="CM37" i="3" s="1"/>
  <c r="CM38" i="3" s="1"/>
  <c r="CM39" i="3" s="1"/>
  <c r="CM40" i="3" s="1"/>
  <c r="CM41" i="3" s="1"/>
  <c r="CM42" i="3" s="1"/>
  <c r="CM43" i="3" s="1"/>
  <c r="CM44" i="3" s="1"/>
  <c r="CM45" i="3" s="1"/>
  <c r="CM46" i="3" s="1"/>
  <c r="CM47" i="3" s="1"/>
  <c r="CM48" i="3" s="1"/>
  <c r="CM49" i="3" s="1"/>
  <c r="CK25" i="3"/>
  <c r="CK24" i="3"/>
  <c r="CK23" i="3"/>
  <c r="CK22" i="3"/>
  <c r="CK21" i="3"/>
  <c r="CK20" i="3"/>
  <c r="CK19" i="3"/>
  <c r="CK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K5" i="3"/>
  <c r="CK4" i="3"/>
  <c r="CK3" i="3"/>
  <c r="CK2" i="3"/>
  <c r="CM2" i="3" s="1"/>
  <c r="CM3" i="3" s="1"/>
  <c r="CM4" i="3" s="1"/>
  <c r="CM5" i="3" s="1"/>
  <c r="CM6" i="3" s="1"/>
  <c r="CM7" i="3" s="1"/>
  <c r="CM8" i="3" s="1"/>
  <c r="CM9" i="3" s="1"/>
  <c r="CM10" i="3" s="1"/>
  <c r="CM11" i="3" s="1"/>
  <c r="CM12" i="3" s="1"/>
  <c r="CM13" i="3" s="1"/>
  <c r="CM14" i="3" s="1"/>
  <c r="CM15" i="3" s="1"/>
  <c r="CM16" i="3" s="1"/>
  <c r="CM17" i="3" s="1"/>
  <c r="CM18" i="3" s="1"/>
  <c r="CM19" i="3" s="1"/>
  <c r="CM20" i="3" s="1"/>
  <c r="CM21" i="3" s="1"/>
  <c r="CM22" i="3" s="1"/>
  <c r="CM23" i="3" s="1"/>
  <c r="CM24" i="3" s="1"/>
  <c r="CM25" i="3" s="1"/>
  <c r="BE6" i="3"/>
  <c r="BE2" i="3"/>
  <c r="BD6" i="3"/>
  <c r="BC6" i="3"/>
  <c r="BB6" i="3"/>
  <c r="BE5" i="3"/>
  <c r="BD5" i="3"/>
  <c r="BC5" i="3"/>
  <c r="BB5" i="3"/>
  <c r="BE4" i="3"/>
  <c r="BD4" i="3"/>
  <c r="BC4" i="3"/>
  <c r="BB4" i="3"/>
  <c r="BE3" i="3"/>
  <c r="BD3" i="3"/>
  <c r="BC3" i="3"/>
  <c r="BB3" i="3"/>
  <c r="BD2" i="3"/>
  <c r="BC2" i="3"/>
  <c r="BB2" i="3"/>
  <c r="BE1" i="3"/>
  <c r="BD1" i="3"/>
  <c r="BC1" i="3"/>
  <c r="BB1" i="3"/>
  <c r="AZ98" i="1"/>
  <c r="A4" i="3" l="1"/>
  <c r="AG29" i="3"/>
  <c r="AG34" i="3"/>
  <c r="Z34" i="3" s="1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2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3" i="3"/>
  <c r="AF4" i="3"/>
  <c r="AF5" i="3"/>
  <c r="AF6" i="3"/>
  <c r="AF67" i="3"/>
  <c r="AF68" i="3"/>
  <c r="AF69" i="3"/>
  <c r="AF70" i="3"/>
  <c r="AF2" i="3"/>
  <c r="Z61" i="3"/>
  <c r="Z62" i="3"/>
  <c r="Z63" i="3"/>
  <c r="Z64" i="3"/>
  <c r="Z65" i="3"/>
  <c r="Z66" i="3"/>
  <c r="Z67" i="3"/>
  <c r="Z68" i="3"/>
  <c r="Z69" i="3"/>
  <c r="Z70" i="3"/>
  <c r="AR2" i="3"/>
  <c r="AR12" i="3"/>
  <c r="AR11" i="3"/>
  <c r="AR10" i="3"/>
  <c r="AR9" i="3"/>
  <c r="AR8" i="3"/>
  <c r="AR7" i="3"/>
  <c r="AR6" i="3"/>
  <c r="AR5" i="3"/>
  <c r="AR4" i="3"/>
  <c r="AR3" i="3"/>
  <c r="BU3" i="1"/>
  <c r="BS3" i="1"/>
  <c r="BQ3" i="1"/>
  <c r="BO3" i="1"/>
  <c r="A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M46" i="3"/>
  <c r="N46" i="3" s="1"/>
  <c r="M45" i="3"/>
  <c r="N45" i="3" s="1"/>
  <c r="M44" i="3"/>
  <c r="N44" i="3" s="1"/>
  <c r="M47" i="3"/>
  <c r="N47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N35" i="3" s="1"/>
  <c r="M34" i="3"/>
  <c r="N34" i="3" s="1"/>
  <c r="M33" i="3"/>
  <c r="N33" i="3" s="1"/>
  <c r="M32" i="3"/>
  <c r="N32" i="3" s="1"/>
  <c r="M31" i="3"/>
  <c r="N31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A1" i="3"/>
  <c r="B1" i="3" s="1"/>
  <c r="P14" i="3"/>
  <c r="P13" i="3"/>
  <c r="P12" i="3"/>
  <c r="P11" i="3"/>
  <c r="P10" i="3"/>
  <c r="P9" i="3"/>
  <c r="P8" i="3"/>
  <c r="P7" i="3"/>
  <c r="P6" i="3"/>
  <c r="P5" i="3"/>
  <c r="P4" i="3"/>
  <c r="P3" i="3"/>
  <c r="P1" i="3"/>
  <c r="P2" i="3"/>
  <c r="N4" i="3"/>
  <c r="N5" i="3"/>
  <c r="N6" i="3"/>
  <c r="N7" i="3"/>
  <c r="N8" i="3"/>
  <c r="N9" i="3"/>
  <c r="N10" i="3"/>
  <c r="N11" i="3"/>
  <c r="N12" i="3"/>
  <c r="N13" i="3"/>
  <c r="N14" i="3"/>
  <c r="N3" i="3"/>
  <c r="BO203" i="1" l="1"/>
  <c r="BO215" i="1"/>
  <c r="BO202" i="1"/>
  <c r="BO214" i="1"/>
  <c r="BO208" i="1"/>
  <c r="BO216" i="1"/>
  <c r="BO209" i="1"/>
  <c r="BO201" i="1"/>
  <c r="BO212" i="1"/>
  <c r="BO204" i="1"/>
  <c r="BO210" i="1"/>
  <c r="BO213" i="1"/>
  <c r="BO206" i="1"/>
  <c r="BO205" i="1"/>
  <c r="BO217" i="1"/>
  <c r="BO207" i="1"/>
  <c r="BO211" i="1"/>
  <c r="BM220" i="1"/>
  <c r="BM221" i="1"/>
  <c r="BM218" i="1"/>
  <c r="BM213" i="1"/>
  <c r="BM219" i="1"/>
  <c r="AU226" i="1"/>
  <c r="BM212" i="1"/>
  <c r="BM214" i="1"/>
  <c r="BM215" i="1"/>
  <c r="BM217" i="1"/>
  <c r="BM210" i="1"/>
  <c r="BM211" i="1"/>
  <c r="BM216" i="1"/>
  <c r="AU220" i="1"/>
  <c r="C220" i="1" s="1"/>
  <c r="BM208" i="1"/>
  <c r="BM206" i="1"/>
  <c r="BM205" i="1"/>
  <c r="BM209" i="1"/>
  <c r="BM207" i="1"/>
  <c r="BM204" i="1"/>
  <c r="AU221" i="1"/>
  <c r="BM203" i="1"/>
  <c r="BM299" i="1"/>
  <c r="BM202" i="1"/>
  <c r="BM201" i="1"/>
  <c r="AJ51" i="3"/>
  <c r="AJ27" i="3"/>
  <c r="AJ19" i="3"/>
  <c r="AJ43" i="3"/>
  <c r="AJ11" i="3"/>
  <c r="AJ35" i="3"/>
  <c r="AJ9" i="3"/>
  <c r="AJ49" i="3"/>
  <c r="AJ41" i="3"/>
  <c r="AJ33" i="3"/>
  <c r="AJ25" i="3"/>
  <c r="AJ17" i="3"/>
  <c r="AJ7" i="3"/>
  <c r="AJ47" i="3"/>
  <c r="AJ39" i="3"/>
  <c r="AJ31" i="3"/>
  <c r="AJ23" i="3"/>
  <c r="AJ15" i="3"/>
  <c r="AJ45" i="3"/>
  <c r="AJ37" i="3"/>
  <c r="AJ29" i="3"/>
  <c r="AJ21" i="3"/>
  <c r="AJ13" i="3"/>
  <c r="AJ3" i="3"/>
  <c r="AJ5" i="3"/>
  <c r="AJ4" i="3"/>
  <c r="D1" i="3"/>
  <c r="C1" i="3"/>
  <c r="H1" i="3" s="1"/>
  <c r="AJ50" i="3"/>
  <c r="AJ46" i="3"/>
  <c r="AJ42" i="3"/>
  <c r="AJ38" i="3"/>
  <c r="AJ34" i="3"/>
  <c r="AJ30" i="3"/>
  <c r="AJ26" i="3"/>
  <c r="AJ22" i="3"/>
  <c r="AJ18" i="3"/>
  <c r="AJ14" i="3"/>
  <c r="AJ10" i="3"/>
  <c r="AJ6" i="3"/>
  <c r="AJ2" i="3"/>
  <c r="AJ48" i="3"/>
  <c r="AJ44" i="3"/>
  <c r="AJ40" i="3"/>
  <c r="AJ36" i="3"/>
  <c r="AJ32" i="3"/>
  <c r="AJ28" i="3"/>
  <c r="AJ24" i="3"/>
  <c r="AJ20" i="3"/>
  <c r="AJ16" i="3"/>
  <c r="AJ12" i="3"/>
  <c r="AJ8" i="3"/>
  <c r="BQ220" i="1" l="1"/>
  <c r="BU220" i="1"/>
  <c r="BQ221" i="1"/>
  <c r="BU221" i="1"/>
  <c r="AU223" i="1"/>
  <c r="AU225" i="1"/>
  <c r="BQ215" i="1"/>
  <c r="BU215" i="1"/>
  <c r="AU215" i="1"/>
  <c r="BU217" i="1"/>
  <c r="BQ217" i="1"/>
  <c r="BQ218" i="1"/>
  <c r="BU218" i="1"/>
  <c r="AU218" i="1"/>
  <c r="BU213" i="1"/>
  <c r="BQ213" i="1"/>
  <c r="BU210" i="1"/>
  <c r="BQ210" i="1"/>
  <c r="BQ216" i="1"/>
  <c r="BU216" i="1"/>
  <c r="BU214" i="1"/>
  <c r="BQ214" i="1"/>
  <c r="BU211" i="1"/>
  <c r="BQ211" i="1"/>
  <c r="AU211" i="1"/>
  <c r="BQ212" i="1"/>
  <c r="BU212" i="1"/>
  <c r="BU219" i="1"/>
  <c r="BQ219" i="1"/>
  <c r="BQ205" i="1"/>
  <c r="BU205" i="1"/>
  <c r="BQ206" i="1"/>
  <c r="BU206" i="1"/>
  <c r="BQ208" i="1"/>
  <c r="BU208" i="1"/>
  <c r="BQ209" i="1"/>
  <c r="BU209" i="1"/>
  <c r="BU207" i="1"/>
  <c r="BQ207" i="1"/>
  <c r="BU204" i="1"/>
  <c r="BQ204" i="1"/>
  <c r="E1" i="3"/>
  <c r="C223" i="1" l="1"/>
  <c r="C218" i="1"/>
  <c r="J1" i="3"/>
  <c r="K1" i="3" s="1"/>
  <c r="F1" i="3"/>
  <c r="I1" i="3" s="1"/>
  <c r="G1" i="3" l="1"/>
  <c r="N443" i="1"/>
  <c r="N363" i="1"/>
  <c r="N417" i="1"/>
  <c r="N386" i="1"/>
  <c r="N444" i="1"/>
  <c r="N450" i="1"/>
  <c r="N392" i="1"/>
  <c r="N379" i="1"/>
  <c r="N405" i="1"/>
  <c r="N356" i="1"/>
  <c r="N411" i="1"/>
  <c r="N357" i="1"/>
  <c r="N426" i="1"/>
  <c r="N428" i="1"/>
  <c r="N440" i="1"/>
  <c r="N372" i="1"/>
  <c r="N408" i="1"/>
  <c r="N373" i="1"/>
  <c r="N437" i="1"/>
  <c r="N438" i="1"/>
  <c r="N378" i="1"/>
  <c r="N423" i="1"/>
  <c r="N402" i="1"/>
  <c r="N382" i="1"/>
  <c r="N441" i="1"/>
  <c r="N352" i="1"/>
  <c r="N425" i="1"/>
  <c r="N420" i="1"/>
  <c r="N410" i="1"/>
  <c r="N416" i="1"/>
  <c r="N355" i="1"/>
  <c r="N422" i="1"/>
  <c r="N384" i="1"/>
  <c r="N366" i="1"/>
  <c r="N436" i="1"/>
  <c r="N403" i="1"/>
  <c r="N388" i="1"/>
  <c r="N377" i="1"/>
  <c r="N414" i="1"/>
  <c r="N383" i="1"/>
  <c r="N432" i="1"/>
  <c r="N435" i="1"/>
  <c r="N371" i="1"/>
  <c r="N353" i="1"/>
  <c r="N446" i="1"/>
  <c r="N399" i="1"/>
  <c r="N387" i="1"/>
  <c r="N401" i="1"/>
  <c r="N370" i="1"/>
  <c r="N358" i="1"/>
  <c r="N415" i="1"/>
  <c r="N369" i="1"/>
  <c r="N395" i="1"/>
  <c r="N433" i="1"/>
  <c r="N434" i="1"/>
  <c r="N380" i="1"/>
  <c r="N419" i="1"/>
  <c r="N429" i="1"/>
  <c r="N413" i="1"/>
  <c r="N407" i="1"/>
  <c r="N364" i="1"/>
  <c r="N447" i="1"/>
  <c r="N394" i="1"/>
  <c r="N430" i="1"/>
  <c r="N390" i="1"/>
  <c r="N389" i="1"/>
  <c r="N375" i="1"/>
  <c r="N449" i="1"/>
  <c r="N445" i="1"/>
  <c r="N376" i="1"/>
  <c r="N361" i="1"/>
  <c r="N400" i="1"/>
  <c r="N381" i="1"/>
  <c r="N396" i="1"/>
  <c r="N424" i="1"/>
  <c r="N439" i="1"/>
  <c r="N431" i="1"/>
  <c r="N391" i="1"/>
  <c r="N393" i="1"/>
  <c r="N368" i="1"/>
  <c r="N421" i="1"/>
  <c r="N397" i="1"/>
  <c r="N385" i="1"/>
  <c r="N362" i="1"/>
  <c r="N354" i="1"/>
  <c r="N398" i="1"/>
  <c r="N374" i="1"/>
  <c r="N412" i="1"/>
  <c r="N359" i="1"/>
  <c r="N418" i="1"/>
  <c r="N427" i="1"/>
  <c r="N406" i="1"/>
  <c r="N360" i="1"/>
  <c r="N409" i="1"/>
  <c r="N448" i="1"/>
  <c r="N365" i="1"/>
  <c r="N442" i="1"/>
  <c r="N404" i="1"/>
  <c r="N367" i="1"/>
  <c r="AO3" i="3" l="1"/>
  <c r="AO4" i="3" l="1"/>
  <c r="AN3" i="3"/>
  <c r="AO5" i="3" l="1"/>
  <c r="AN4" i="3"/>
  <c r="AO6" i="3" l="1"/>
  <c r="AN5" i="3"/>
  <c r="AO7" i="3" l="1"/>
  <c r="AN6" i="3"/>
  <c r="AO8" i="3" l="1"/>
  <c r="AN7" i="3"/>
  <c r="AO9" i="3" l="1"/>
  <c r="AN8" i="3"/>
  <c r="AO10" i="3" l="1"/>
  <c r="AN9" i="3"/>
  <c r="AO11" i="3" l="1"/>
  <c r="AN10" i="3"/>
  <c r="AO12" i="3" l="1"/>
  <c r="AN11" i="3"/>
  <c r="AO13" i="3" l="1"/>
  <c r="AN12" i="3"/>
  <c r="AO14" i="3" l="1"/>
  <c r="AN13" i="3"/>
  <c r="AO15" i="3" l="1"/>
  <c r="AN14" i="3"/>
  <c r="AO16" i="3" l="1"/>
  <c r="AN15" i="3"/>
  <c r="AO17" i="3" l="1"/>
  <c r="AN16" i="3"/>
  <c r="AO18" i="3" l="1"/>
  <c r="AN17" i="3"/>
  <c r="AO19" i="3" l="1"/>
  <c r="AN18" i="3"/>
  <c r="AO20" i="3" l="1"/>
  <c r="AN19" i="3"/>
  <c r="AO21" i="3" l="1"/>
  <c r="AN21" i="3" s="1"/>
  <c r="AN20" i="3"/>
  <c r="AU299" i="1" l="1"/>
  <c r="C226" i="1" l="1"/>
  <c r="B226" i="1" s="1" a="1"/>
  <c r="B226" i="1" s="1"/>
  <c r="J226" i="1" s="1"/>
  <c r="CI226" i="1" s="1"/>
  <c r="C221" i="1"/>
  <c r="C225" i="1"/>
  <c r="B225" i="1" s="1" a="1"/>
  <c r="B225" i="1" s="1"/>
  <c r="J225" i="1" s="1"/>
  <c r="B299" i="1" a="1"/>
  <c r="B299" i="1" s="1"/>
  <c r="J299" i="1" s="1"/>
  <c r="EI225" i="1" l="1"/>
  <c r="CI225" i="1"/>
  <c r="FI225" i="1"/>
  <c r="DI225" i="1"/>
  <c r="FI226" i="1"/>
  <c r="EI226" i="1"/>
  <c r="DI226" i="1"/>
  <c r="BS299" i="1"/>
  <c r="BU299" i="1" s="1"/>
  <c r="FS264" i="1" l="1"/>
  <c r="FU264" i="1" s="1"/>
  <c r="FS229" i="1"/>
  <c r="FU229" i="1" s="1"/>
  <c r="FS289" i="1"/>
  <c r="FU289" i="1" s="1"/>
  <c r="FS291" i="1"/>
  <c r="FU291" i="1" s="1"/>
  <c r="FS280" i="1"/>
  <c r="FU280" i="1" s="1"/>
  <c r="FS290" i="1"/>
  <c r="FU290" i="1" s="1"/>
  <c r="FS230" i="1"/>
  <c r="FU230" i="1" s="1"/>
  <c r="FS274" i="1"/>
  <c r="FU274" i="1" s="1"/>
  <c r="FS296" i="1"/>
  <c r="FU296" i="1" s="1"/>
  <c r="FS286" i="1"/>
  <c r="FU286" i="1" s="1"/>
  <c r="FS233" i="1"/>
  <c r="FU233" i="1" s="1"/>
  <c r="FS249" i="1"/>
  <c r="FU249" i="1" s="1"/>
  <c r="FS288" i="1"/>
  <c r="FU288" i="1" s="1"/>
  <c r="FS232" i="1"/>
  <c r="FU232" i="1" s="1"/>
  <c r="FS237" i="1"/>
  <c r="FU237" i="1" s="1"/>
  <c r="FS283" i="1"/>
  <c r="FU283" i="1" s="1"/>
  <c r="FS252" i="1"/>
  <c r="FU252" i="1" s="1"/>
  <c r="FS260" i="1"/>
  <c r="FU260" i="1" s="1"/>
  <c r="FS250" i="1"/>
  <c r="FU250" i="1" s="1"/>
  <c r="FS257" i="1"/>
  <c r="FU257" i="1" s="1"/>
  <c r="FS256" i="1"/>
  <c r="FU256" i="1" s="1"/>
  <c r="FS294" i="1"/>
  <c r="FU294" i="1" s="1"/>
  <c r="FS240" i="1"/>
  <c r="FU240" i="1" s="1"/>
  <c r="FS273" i="1"/>
  <c r="FU273" i="1" s="1"/>
  <c r="FS228" i="1"/>
  <c r="FU228" i="1" s="1"/>
  <c r="FS278" i="1"/>
  <c r="FU278" i="1" s="1"/>
  <c r="FS253" i="1"/>
  <c r="FU253" i="1" s="1"/>
  <c r="FS297" i="1"/>
  <c r="FU297" i="1" s="1"/>
  <c r="FS246" i="1"/>
  <c r="FU246" i="1" s="1"/>
  <c r="FS226" i="1"/>
  <c r="FS239" i="1"/>
  <c r="FU239" i="1" s="1"/>
  <c r="FS268" i="1"/>
  <c r="FU268" i="1" s="1"/>
  <c r="FS262" i="1"/>
  <c r="FU262" i="1" s="1"/>
  <c r="FS298" i="1"/>
  <c r="FU298" i="1" s="1"/>
  <c r="FS266" i="1"/>
  <c r="FU266" i="1" s="1"/>
  <c r="FS277" i="1"/>
  <c r="FU277" i="1" s="1"/>
  <c r="FS281" i="1"/>
  <c r="FU281" i="1" s="1"/>
  <c r="FS242" i="1"/>
  <c r="FU242" i="1" s="1"/>
  <c r="FS248" i="1"/>
  <c r="FU248" i="1" s="1"/>
  <c r="FS243" i="1"/>
  <c r="FU243" i="1" s="1"/>
  <c r="FS231" i="1"/>
  <c r="FU231" i="1" s="1"/>
  <c r="FS227" i="1"/>
  <c r="FU227" i="1" s="1"/>
  <c r="FS300" i="1"/>
  <c r="FU300" i="1" s="1"/>
  <c r="FS236" i="1"/>
  <c r="FU236" i="1" s="1"/>
  <c r="FS287" i="1"/>
  <c r="FU287" i="1" s="1"/>
  <c r="FS245" i="1"/>
  <c r="FU245" i="1" s="1"/>
  <c r="FS251" i="1"/>
  <c r="FU251" i="1" s="1"/>
  <c r="FS276" i="1"/>
  <c r="FU276" i="1" s="1"/>
  <c r="FS261" i="1"/>
  <c r="FU261" i="1" s="1"/>
  <c r="FS254" i="1"/>
  <c r="FU254" i="1" s="1"/>
  <c r="FS244" i="1"/>
  <c r="FU244" i="1" s="1"/>
  <c r="FS272" i="1"/>
  <c r="FU272" i="1" s="1"/>
  <c r="FS255" i="1"/>
  <c r="FU255" i="1" s="1"/>
  <c r="FS271" i="1"/>
  <c r="FU271" i="1" s="1"/>
  <c r="FS247" i="1"/>
  <c r="FU247" i="1" s="1"/>
  <c r="FS293" i="1"/>
  <c r="FU293" i="1" s="1"/>
  <c r="FS275" i="1"/>
  <c r="FU275" i="1" s="1"/>
  <c r="FS235" i="1"/>
  <c r="FU235" i="1" s="1"/>
  <c r="FS241" i="1"/>
  <c r="FU241" i="1" s="1"/>
  <c r="FS269" i="1"/>
  <c r="FU269" i="1" s="1"/>
  <c r="FS285" i="1"/>
  <c r="FU285" i="1" s="1"/>
  <c r="FS295" i="1"/>
  <c r="FU295" i="1" s="1"/>
  <c r="FS258" i="1"/>
  <c r="FU258" i="1" s="1"/>
  <c r="FS279" i="1"/>
  <c r="FU279" i="1" s="1"/>
  <c r="FS267" i="1"/>
  <c r="FU267" i="1" s="1"/>
  <c r="FS284" i="1"/>
  <c r="FU284" i="1" s="1"/>
  <c r="FS238" i="1"/>
  <c r="FU238" i="1" s="1"/>
  <c r="FS259" i="1"/>
  <c r="FU259" i="1" s="1"/>
  <c r="FS234" i="1"/>
  <c r="FU234" i="1" s="1"/>
  <c r="FS265" i="1"/>
  <c r="FU265" i="1" s="1"/>
  <c r="FS282" i="1"/>
  <c r="FU282" i="1" s="1"/>
  <c r="FS270" i="1"/>
  <c r="FU270" i="1" s="1"/>
  <c r="FS263" i="1"/>
  <c r="FU263" i="1" s="1"/>
  <c r="FS292" i="1"/>
  <c r="FU292" i="1" s="1"/>
  <c r="FS225" i="1"/>
  <c r="ES256" i="1"/>
  <c r="EU256" i="1" s="1"/>
  <c r="ES247" i="1"/>
  <c r="EU247" i="1" s="1"/>
  <c r="ES272" i="1"/>
  <c r="EU272" i="1" s="1"/>
  <c r="ES275" i="1"/>
  <c r="EU275" i="1" s="1"/>
  <c r="ES244" i="1"/>
  <c r="EU244" i="1" s="1"/>
  <c r="ES271" i="1"/>
  <c r="EU271" i="1" s="1"/>
  <c r="ES274" i="1"/>
  <c r="EU274" i="1" s="1"/>
  <c r="ES255" i="1"/>
  <c r="EU255" i="1" s="1"/>
  <c r="ES237" i="1"/>
  <c r="EU237" i="1" s="1"/>
  <c r="ES269" i="1"/>
  <c r="EU269" i="1" s="1"/>
  <c r="ES231" i="1"/>
  <c r="EU231" i="1" s="1"/>
  <c r="ES249" i="1"/>
  <c r="EU249" i="1" s="1"/>
  <c r="ES297" i="1"/>
  <c r="EU297" i="1" s="1"/>
  <c r="ES251" i="1"/>
  <c r="EU251" i="1" s="1"/>
  <c r="ES239" i="1"/>
  <c r="EU239" i="1" s="1"/>
  <c r="ES230" i="1"/>
  <c r="EU230" i="1" s="1"/>
  <c r="ES270" i="1"/>
  <c r="EU270" i="1" s="1"/>
  <c r="ES257" i="1"/>
  <c r="EU257" i="1" s="1"/>
  <c r="ES261" i="1"/>
  <c r="EU261" i="1" s="1"/>
  <c r="ES296" i="1"/>
  <c r="EU296" i="1" s="1"/>
  <c r="ES228" i="1"/>
  <c r="EU228" i="1" s="1"/>
  <c r="ES229" i="1"/>
  <c r="EU229" i="1" s="1"/>
  <c r="ES294" i="1"/>
  <c r="EU294" i="1" s="1"/>
  <c r="ES290" i="1"/>
  <c r="EU290" i="1" s="1"/>
  <c r="ES268" i="1"/>
  <c r="EU268" i="1" s="1"/>
  <c r="ES264" i="1"/>
  <c r="EU264" i="1" s="1"/>
  <c r="ES266" i="1"/>
  <c r="EU266" i="1" s="1"/>
  <c r="ES277" i="1"/>
  <c r="EU277" i="1" s="1"/>
  <c r="ES254" i="1"/>
  <c r="EU254" i="1" s="1"/>
  <c r="ES281" i="1"/>
  <c r="EU281" i="1" s="1"/>
  <c r="ES289" i="1"/>
  <c r="EU289" i="1" s="1"/>
  <c r="ES242" i="1"/>
  <c r="EU242" i="1" s="1"/>
  <c r="ES258" i="1"/>
  <c r="EU258" i="1" s="1"/>
  <c r="ES300" i="1"/>
  <c r="EU300" i="1" s="1"/>
  <c r="ES265" i="1"/>
  <c r="EU265" i="1" s="1"/>
  <c r="ES278" i="1"/>
  <c r="EU278" i="1" s="1"/>
  <c r="ES259" i="1"/>
  <c r="EU259" i="1" s="1"/>
  <c r="ES248" i="1"/>
  <c r="EU248" i="1" s="1"/>
  <c r="ES284" i="1"/>
  <c r="EU284" i="1" s="1"/>
  <c r="ES292" i="1"/>
  <c r="EU292" i="1" s="1"/>
  <c r="ES293" i="1"/>
  <c r="EU293" i="1" s="1"/>
  <c r="ES291" i="1"/>
  <c r="EU291" i="1" s="1"/>
  <c r="ES262" i="1"/>
  <c r="EU262" i="1" s="1"/>
  <c r="ES240" i="1"/>
  <c r="EU240" i="1" s="1"/>
  <c r="ES283" i="1"/>
  <c r="EU283" i="1" s="1"/>
  <c r="ES232" i="1"/>
  <c r="EU232" i="1" s="1"/>
  <c r="ES250" i="1"/>
  <c r="EU250" i="1" s="1"/>
  <c r="ES286" i="1"/>
  <c r="EU286" i="1" s="1"/>
  <c r="ES280" i="1"/>
  <c r="EU280" i="1" s="1"/>
  <c r="ES285" i="1"/>
  <c r="EU285" i="1" s="1"/>
  <c r="ES295" i="1"/>
  <c r="EU295" i="1" s="1"/>
  <c r="ES263" i="1"/>
  <c r="EU263" i="1" s="1"/>
  <c r="ES267" i="1"/>
  <c r="EU267" i="1" s="1"/>
  <c r="ES234" i="1"/>
  <c r="EU234" i="1" s="1"/>
  <c r="ES298" i="1"/>
  <c r="EU298" i="1" s="1"/>
  <c r="ES287" i="1"/>
  <c r="EU287" i="1" s="1"/>
  <c r="ES282" i="1"/>
  <c r="EU282" i="1" s="1"/>
  <c r="ES288" i="1"/>
  <c r="EU288" i="1" s="1"/>
  <c r="ES226" i="1"/>
  <c r="ES225" i="1"/>
  <c r="ES241" i="1"/>
  <c r="EU241" i="1" s="1"/>
  <c r="ES235" i="1"/>
  <c r="EU235" i="1" s="1"/>
  <c r="ES260" i="1"/>
  <c r="EU260" i="1" s="1"/>
  <c r="ES273" i="1"/>
  <c r="EU273" i="1" s="1"/>
  <c r="ES243" i="1"/>
  <c r="EU243" i="1" s="1"/>
  <c r="ES227" i="1"/>
  <c r="EU227" i="1" s="1"/>
  <c r="ES233" i="1"/>
  <c r="EU233" i="1" s="1"/>
  <c r="ES276" i="1"/>
  <c r="EU276" i="1" s="1"/>
  <c r="ES236" i="1"/>
  <c r="EU236" i="1" s="1"/>
  <c r="ES252" i="1"/>
  <c r="EU252" i="1" s="1"/>
  <c r="ES238" i="1"/>
  <c r="EU238" i="1" s="1"/>
  <c r="ES279" i="1"/>
  <c r="EU279" i="1" s="1"/>
  <c r="ES253" i="1"/>
  <c r="EU253" i="1" s="1"/>
  <c r="ES245" i="1"/>
  <c r="EU245" i="1" s="1"/>
  <c r="ES246" i="1"/>
  <c r="EU246" i="1" s="1"/>
  <c r="DS293" i="1"/>
  <c r="DU293" i="1" s="1"/>
  <c r="DS232" i="1"/>
  <c r="DU232" i="1" s="1"/>
  <c r="DS240" i="1"/>
  <c r="DU240" i="1" s="1"/>
  <c r="DS291" i="1"/>
  <c r="DU291" i="1" s="1"/>
  <c r="DS286" i="1"/>
  <c r="DU286" i="1" s="1"/>
  <c r="DS229" i="1"/>
  <c r="DU229" i="1" s="1"/>
  <c r="DS269" i="1"/>
  <c r="DU269" i="1" s="1"/>
  <c r="DS244" i="1"/>
  <c r="DU244" i="1" s="1"/>
  <c r="DS231" i="1"/>
  <c r="DU231" i="1" s="1"/>
  <c r="DS279" i="1"/>
  <c r="DU279" i="1" s="1"/>
  <c r="DS258" i="1"/>
  <c r="DU258" i="1" s="1"/>
  <c r="DS277" i="1"/>
  <c r="DU277" i="1" s="1"/>
  <c r="DS239" i="1"/>
  <c r="DU239" i="1" s="1"/>
  <c r="DS242" i="1"/>
  <c r="DU242" i="1" s="1"/>
  <c r="DS256" i="1"/>
  <c r="DU256" i="1" s="1"/>
  <c r="DS254" i="1"/>
  <c r="DU254" i="1" s="1"/>
  <c r="DS228" i="1"/>
  <c r="DU228" i="1" s="1"/>
  <c r="DS287" i="1"/>
  <c r="DU287" i="1" s="1"/>
  <c r="DS259" i="1"/>
  <c r="DU259" i="1" s="1"/>
  <c r="DS238" i="1"/>
  <c r="DU238" i="1" s="1"/>
  <c r="DS227" i="1"/>
  <c r="DU227" i="1" s="1"/>
  <c r="DS298" i="1"/>
  <c r="DU298" i="1" s="1"/>
  <c r="DS253" i="1"/>
  <c r="DU253" i="1" s="1"/>
  <c r="DS267" i="1"/>
  <c r="DU267" i="1" s="1"/>
  <c r="DS261" i="1"/>
  <c r="DU261" i="1" s="1"/>
  <c r="DS263" i="1"/>
  <c r="DU263" i="1" s="1"/>
  <c r="DS294" i="1"/>
  <c r="DU294" i="1" s="1"/>
  <c r="DS266" i="1"/>
  <c r="DU266" i="1" s="1"/>
  <c r="DS255" i="1"/>
  <c r="DU255" i="1" s="1"/>
  <c r="DS262" i="1"/>
  <c r="DU262" i="1" s="1"/>
  <c r="DS283" i="1"/>
  <c r="DU283" i="1" s="1"/>
  <c r="DS273" i="1"/>
  <c r="DU273" i="1" s="1"/>
  <c r="DS264" i="1"/>
  <c r="DU264" i="1" s="1"/>
  <c r="DS274" i="1"/>
  <c r="DU274" i="1" s="1"/>
  <c r="DS281" i="1"/>
  <c r="DU281" i="1" s="1"/>
  <c r="DS243" i="1"/>
  <c r="DU243" i="1" s="1"/>
  <c r="DS236" i="1"/>
  <c r="DU236" i="1" s="1"/>
  <c r="DS234" i="1"/>
  <c r="DU234" i="1" s="1"/>
  <c r="DS288" i="1"/>
  <c r="DU288" i="1" s="1"/>
  <c r="DS292" i="1"/>
  <c r="DU292" i="1" s="1"/>
  <c r="DS278" i="1"/>
  <c r="DU278" i="1" s="1"/>
  <c r="DS233" i="1"/>
  <c r="DU233" i="1" s="1"/>
  <c r="DS248" i="1"/>
  <c r="DU248" i="1" s="1"/>
  <c r="DS246" i="1"/>
  <c r="DU246" i="1" s="1"/>
  <c r="DS226" i="1"/>
  <c r="DS296" i="1"/>
  <c r="DU296" i="1" s="1"/>
  <c r="DS270" i="1"/>
  <c r="DU270" i="1" s="1"/>
  <c r="DS276" i="1"/>
  <c r="DU276" i="1" s="1"/>
  <c r="DS268" i="1"/>
  <c r="DU268" i="1" s="1"/>
  <c r="DS271" i="1"/>
  <c r="DU271" i="1" s="1"/>
  <c r="DS241" i="1"/>
  <c r="DU241" i="1" s="1"/>
  <c r="DS247" i="1"/>
  <c r="DU247" i="1" s="1"/>
  <c r="DS280" i="1"/>
  <c r="DU280" i="1" s="1"/>
  <c r="DS289" i="1"/>
  <c r="DU289" i="1" s="1"/>
  <c r="DS260" i="1"/>
  <c r="DU260" i="1" s="1"/>
  <c r="DS275" i="1"/>
  <c r="DU275" i="1" s="1"/>
  <c r="DS300" i="1"/>
  <c r="DU300" i="1" s="1"/>
  <c r="DS251" i="1"/>
  <c r="DU251" i="1" s="1"/>
  <c r="DS225" i="1"/>
  <c r="DS282" i="1"/>
  <c r="DU282" i="1" s="1"/>
  <c r="DS230" i="1"/>
  <c r="DU230" i="1" s="1"/>
  <c r="DS257" i="1"/>
  <c r="DU257" i="1" s="1"/>
  <c r="DS284" i="1"/>
  <c r="DU284" i="1" s="1"/>
  <c r="DS272" i="1"/>
  <c r="DU272" i="1" s="1"/>
  <c r="DS252" i="1"/>
  <c r="DU252" i="1" s="1"/>
  <c r="DS285" i="1"/>
  <c r="DU285" i="1" s="1"/>
  <c r="DS290" i="1"/>
  <c r="DU290" i="1" s="1"/>
  <c r="DS237" i="1"/>
  <c r="DU237" i="1" s="1"/>
  <c r="DS235" i="1"/>
  <c r="DU235" i="1" s="1"/>
  <c r="DS250" i="1"/>
  <c r="DU250" i="1" s="1"/>
  <c r="DS245" i="1"/>
  <c r="DU245" i="1" s="1"/>
  <c r="DS295" i="1"/>
  <c r="DU295" i="1" s="1"/>
  <c r="DS249" i="1"/>
  <c r="DU249" i="1" s="1"/>
  <c r="DS297" i="1"/>
  <c r="DU297" i="1" s="1"/>
  <c r="DS265" i="1"/>
  <c r="DU265" i="1" s="1"/>
  <c r="CS268" i="1"/>
  <c r="CU268" i="1" s="1"/>
  <c r="CS266" i="1"/>
  <c r="CU266" i="1" s="1"/>
  <c r="CS255" i="1"/>
  <c r="CU255" i="1" s="1"/>
  <c r="CS237" i="1"/>
  <c r="CU237" i="1" s="1"/>
  <c r="CS229" i="1"/>
  <c r="CU229" i="1" s="1"/>
  <c r="CS256" i="1"/>
  <c r="CU256" i="1" s="1"/>
  <c r="CS264" i="1"/>
  <c r="CU264" i="1" s="1"/>
  <c r="CS294" i="1"/>
  <c r="CU294" i="1" s="1"/>
  <c r="CS231" i="1"/>
  <c r="CU231" i="1" s="1"/>
  <c r="CS227" i="1"/>
  <c r="CU227" i="1" s="1"/>
  <c r="CS252" i="1"/>
  <c r="CU252" i="1" s="1"/>
  <c r="CS234" i="1"/>
  <c r="CU234" i="1" s="1"/>
  <c r="CS278" i="1"/>
  <c r="CU278" i="1" s="1"/>
  <c r="CS257" i="1"/>
  <c r="CU257" i="1" s="1"/>
  <c r="CS284" i="1"/>
  <c r="CU284" i="1" s="1"/>
  <c r="CS270" i="1"/>
  <c r="CU270" i="1" s="1"/>
  <c r="CS276" i="1"/>
  <c r="CU276" i="1" s="1"/>
  <c r="CS260" i="1"/>
  <c r="CU260" i="1" s="1"/>
  <c r="CS254" i="1"/>
  <c r="CU254" i="1" s="1"/>
  <c r="CS290" i="1"/>
  <c r="CU290" i="1" s="1"/>
  <c r="CS291" i="1"/>
  <c r="CU291" i="1" s="1"/>
  <c r="CS273" i="1"/>
  <c r="CU273" i="1" s="1"/>
  <c r="CS275" i="1"/>
  <c r="CU275" i="1" s="1"/>
  <c r="CS277" i="1"/>
  <c r="CU277" i="1" s="1"/>
  <c r="CS232" i="1"/>
  <c r="CU232" i="1" s="1"/>
  <c r="CS285" i="1"/>
  <c r="CU285" i="1" s="1"/>
  <c r="CS226" i="1"/>
  <c r="CS296" i="1"/>
  <c r="CU296" i="1" s="1"/>
  <c r="CS287" i="1"/>
  <c r="CU287" i="1" s="1"/>
  <c r="CS259" i="1"/>
  <c r="CU259" i="1" s="1"/>
  <c r="CS249" i="1"/>
  <c r="CU249" i="1" s="1"/>
  <c r="CS246" i="1"/>
  <c r="CU246" i="1" s="1"/>
  <c r="CS272" i="1"/>
  <c r="CU272" i="1" s="1"/>
  <c r="CS240" i="1"/>
  <c r="CU240" i="1" s="1"/>
  <c r="CS293" i="1"/>
  <c r="CU293" i="1" s="1"/>
  <c r="CS274" i="1"/>
  <c r="CU274" i="1" s="1"/>
  <c r="CS283" i="1"/>
  <c r="CU283" i="1" s="1"/>
  <c r="CS271" i="1"/>
  <c r="CU271" i="1" s="1"/>
  <c r="CS247" i="1"/>
  <c r="CU247" i="1" s="1"/>
  <c r="CS289" i="1"/>
  <c r="CU289" i="1" s="1"/>
  <c r="CS295" i="1"/>
  <c r="CU295" i="1" s="1"/>
  <c r="CS235" i="1"/>
  <c r="CU235" i="1" s="1"/>
  <c r="CS288" i="1"/>
  <c r="CU288" i="1" s="1"/>
  <c r="CS258" i="1"/>
  <c r="CU258" i="1" s="1"/>
  <c r="CS261" i="1"/>
  <c r="CU261" i="1" s="1"/>
  <c r="CS269" i="1"/>
  <c r="CU269" i="1" s="1"/>
  <c r="CS233" i="1"/>
  <c r="CU233" i="1" s="1"/>
  <c r="CS298" i="1"/>
  <c r="CU298" i="1" s="1"/>
  <c r="CS245" i="1"/>
  <c r="CU245" i="1" s="1"/>
  <c r="CS279" i="1"/>
  <c r="CU279" i="1" s="1"/>
  <c r="CS239" i="1"/>
  <c r="CU239" i="1" s="1"/>
  <c r="CS248" i="1"/>
  <c r="CU248" i="1" s="1"/>
  <c r="CS300" i="1"/>
  <c r="CU300" i="1" s="1"/>
  <c r="CS267" i="1"/>
  <c r="CU267" i="1" s="1"/>
  <c r="CS236" i="1"/>
  <c r="CU236" i="1" s="1"/>
  <c r="CS265" i="1"/>
  <c r="CU265" i="1" s="1"/>
  <c r="CS225" i="1"/>
  <c r="CS253" i="1"/>
  <c r="CU253" i="1" s="1"/>
  <c r="CS244" i="1"/>
  <c r="CU244" i="1" s="1"/>
  <c r="CS262" i="1"/>
  <c r="CU262" i="1" s="1"/>
  <c r="CS281" i="1"/>
  <c r="CU281" i="1" s="1"/>
  <c r="CS241" i="1"/>
  <c r="CU241" i="1" s="1"/>
  <c r="CS243" i="1"/>
  <c r="CU243" i="1" s="1"/>
  <c r="CS280" i="1"/>
  <c r="CU280" i="1" s="1"/>
  <c r="CS242" i="1"/>
  <c r="CU242" i="1" s="1"/>
  <c r="CS292" i="1"/>
  <c r="CU292" i="1" s="1"/>
  <c r="CS250" i="1"/>
  <c r="CU250" i="1" s="1"/>
  <c r="CS286" i="1"/>
  <c r="CU286" i="1" s="1"/>
  <c r="CS230" i="1"/>
  <c r="CU230" i="1" s="1"/>
  <c r="CS228" i="1"/>
  <c r="CU228" i="1" s="1"/>
  <c r="CS238" i="1"/>
  <c r="CU238" i="1" s="1"/>
  <c r="CS297" i="1"/>
  <c r="CU297" i="1" s="1"/>
  <c r="CS263" i="1"/>
  <c r="CU263" i="1" s="1"/>
  <c r="CS251" i="1"/>
  <c r="CU251" i="1" s="1"/>
  <c r="CS282" i="1"/>
  <c r="CU282" i="1" s="1"/>
  <c r="BQ299" i="1"/>
  <c r="DU226" i="1" l="1"/>
  <c r="DQ226" i="1"/>
  <c r="FU225" i="1"/>
  <c r="FQ225" i="1"/>
  <c r="EU226" i="1"/>
  <c r="EQ226" i="1"/>
  <c r="CU226" i="1"/>
  <c r="CQ226" i="1"/>
  <c r="DU225" i="1"/>
  <c r="DQ225" i="1"/>
  <c r="FU226" i="1"/>
  <c r="FQ226" i="1"/>
  <c r="CU225" i="1"/>
  <c r="CQ225" i="1"/>
  <c r="EU225" i="1"/>
  <c r="EQ225" i="1"/>
  <c r="FS299" i="1"/>
  <c r="FU299" i="1" s="1"/>
  <c r="ES299" i="1"/>
  <c r="EU299" i="1" s="1"/>
  <c r="DS299" i="1"/>
  <c r="DU299" i="1" s="1"/>
  <c r="CS299" i="1"/>
  <c r="CU299" i="1" s="1"/>
  <c r="EQ299" i="1"/>
  <c r="AB65" i="1"/>
  <c r="CQ299" i="1"/>
  <c r="DQ299" i="1"/>
  <c r="FQ299" i="1"/>
  <c r="AJ75" i="1" l="1"/>
  <c r="BF1" i="1"/>
  <c r="BF3" i="1"/>
  <c r="BA1" i="1"/>
  <c r="BG2" i="1" l="1"/>
  <c r="AI69" i="1" l="1"/>
  <c r="AH69" i="1"/>
  <c r="AZ1" i="1"/>
  <c r="AC101" i="1" l="1"/>
  <c r="N351" i="1"/>
  <c r="AC102" i="1" l="1"/>
  <c r="BM101" i="1"/>
  <c r="N101" i="1"/>
  <c r="AQ351" i="1"/>
  <c r="AR351" i="1"/>
  <c r="AO351" i="1"/>
  <c r="BS101" i="1"/>
  <c r="BO101" i="1"/>
  <c r="X101" i="1"/>
  <c r="AH351" i="1"/>
  <c r="BU101" i="1"/>
  <c r="BQ101" i="1"/>
  <c r="AT351" i="1"/>
  <c r="AF351" i="1"/>
  <c r="AF352" i="1"/>
  <c r="AC103" i="1" l="1"/>
  <c r="AC104" i="1" s="1"/>
  <c r="O101" i="1"/>
  <c r="E101" i="1"/>
  <c r="AP69" i="1"/>
  <c r="AB351" i="1"/>
  <c r="R101" i="1"/>
  <c r="C101" i="1"/>
  <c r="AR352" i="1"/>
  <c r="X102" i="1"/>
  <c r="BU104" i="1"/>
  <c r="AO354" i="1"/>
  <c r="AR353" i="1"/>
  <c r="L101" i="1"/>
  <c r="N103" i="1"/>
  <c r="AQ353" i="1"/>
  <c r="N104" i="1"/>
  <c r="BO103" i="1"/>
  <c r="BM102" i="1"/>
  <c r="BS102" i="1"/>
  <c r="AT353" i="1"/>
  <c r="BM103" i="1"/>
  <c r="BS103" i="1"/>
  <c r="BQ103" i="1"/>
  <c r="BQ102" i="1"/>
  <c r="AO352" i="1"/>
  <c r="P101" i="1"/>
  <c r="AF353" i="1"/>
  <c r="BO102" i="1"/>
  <c r="AQ352" i="1"/>
  <c r="N102" i="1"/>
  <c r="AT352" i="1"/>
  <c r="AH352" i="1"/>
  <c r="AO353" i="1"/>
  <c r="BU103" i="1"/>
  <c r="BU102" i="1"/>
  <c r="AH353" i="1"/>
  <c r="X103" i="1"/>
  <c r="AB352" i="1" l="1"/>
  <c r="E102" i="1"/>
  <c r="R102" i="1"/>
  <c r="C102" i="1"/>
  <c r="C103" i="1"/>
  <c r="R103" i="1"/>
  <c r="E103" i="1"/>
  <c r="AB353" i="1"/>
  <c r="AC105" i="1"/>
  <c r="AB354" i="1"/>
  <c r="L102" i="1"/>
  <c r="P103" i="1"/>
  <c r="D101" i="1"/>
  <c r="D103" i="1"/>
  <c r="L103" i="1"/>
  <c r="P102" i="1"/>
  <c r="BQ104" i="1"/>
  <c r="H103" i="1"/>
  <c r="D102" i="1"/>
  <c r="BS104" i="1"/>
  <c r="X104" i="1"/>
  <c r="BM104" i="1"/>
  <c r="AT354" i="1"/>
  <c r="AR354" i="1"/>
  <c r="BO104" i="1"/>
  <c r="AQ354" i="1"/>
  <c r="AF354" i="1"/>
  <c r="AH354" i="1"/>
  <c r="H101" i="1"/>
  <c r="AQ355" i="1"/>
  <c r="AC106" i="1" l="1"/>
  <c r="AC107" i="1" s="1"/>
  <c r="E104" i="1"/>
  <c r="R105" i="1"/>
  <c r="C105" i="1"/>
  <c r="C104" i="1"/>
  <c r="R104" i="1"/>
  <c r="BO106" i="1"/>
  <c r="L105" i="1"/>
  <c r="AQ356" i="1"/>
  <c r="N105" i="1"/>
  <c r="BM106" i="1"/>
  <c r="X105" i="1"/>
  <c r="AH355" i="1"/>
  <c r="BS105" i="1"/>
  <c r="AH356" i="1"/>
  <c r="BS106" i="1"/>
  <c r="BQ106" i="1"/>
  <c r="BU106" i="1"/>
  <c r="H102" i="1"/>
  <c r="D104" i="1"/>
  <c r="AT355" i="1"/>
  <c r="BU105" i="1"/>
  <c r="BM105" i="1"/>
  <c r="D105" i="1"/>
  <c r="X106" i="1"/>
  <c r="AR356" i="1"/>
  <c r="AO356" i="1"/>
  <c r="AF355" i="1"/>
  <c r="AO355" i="1"/>
  <c r="AR355" i="1"/>
  <c r="BO105" i="1"/>
  <c r="AT356" i="1"/>
  <c r="AF356" i="1"/>
  <c r="BQ105" i="1"/>
  <c r="BQ107" i="1"/>
  <c r="E105" i="1" l="1"/>
  <c r="AB355" i="1"/>
  <c r="R106" i="1"/>
  <c r="E106" i="1"/>
  <c r="AC108" i="1"/>
  <c r="C106" i="1"/>
  <c r="AO357" i="1"/>
  <c r="N107" i="1"/>
  <c r="AF357" i="1"/>
  <c r="BU107" i="1"/>
  <c r="AT357" i="1"/>
  <c r="H106" i="1"/>
  <c r="P106" i="1"/>
  <c r="L106" i="1"/>
  <c r="P105" i="1"/>
  <c r="BS107" i="1"/>
  <c r="BO107" i="1"/>
  <c r="H104" i="1"/>
  <c r="AF358" i="1"/>
  <c r="L104" i="1"/>
  <c r="H105" i="1"/>
  <c r="N106" i="1"/>
  <c r="AR357" i="1"/>
  <c r="D106" i="1"/>
  <c r="X107" i="1"/>
  <c r="AQ357" i="1"/>
  <c r="AH357" i="1"/>
  <c r="BM107" i="1"/>
  <c r="P104" i="1"/>
  <c r="AB356" i="1" l="1"/>
  <c r="E107" i="1"/>
  <c r="AB357" i="1"/>
  <c r="AC109" i="1"/>
  <c r="R107" i="1"/>
  <c r="C107" i="1"/>
  <c r="AO358" i="1"/>
  <c r="BO108" i="1"/>
  <c r="AQ358" i="1"/>
  <c r="X108" i="1"/>
  <c r="BS108" i="1"/>
  <c r="D107" i="1"/>
  <c r="AR358" i="1"/>
  <c r="AT358" i="1"/>
  <c r="BQ108" i="1"/>
  <c r="BM108" i="1"/>
  <c r="L107" i="1"/>
  <c r="P107" i="1"/>
  <c r="BU108" i="1"/>
  <c r="AH358" i="1"/>
  <c r="N108" i="1"/>
  <c r="E108" i="1" l="1"/>
  <c r="AB358" i="1"/>
  <c r="AC110" i="1"/>
  <c r="R109" i="1"/>
  <c r="R108" i="1"/>
  <c r="C108" i="1"/>
  <c r="AQ359" i="1"/>
  <c r="L108" i="1"/>
  <c r="AT359" i="1"/>
  <c r="BO109" i="1"/>
  <c r="AR359" i="1"/>
  <c r="AO359" i="1"/>
  <c r="AH359" i="1"/>
  <c r="BS110" i="1"/>
  <c r="H107" i="1"/>
  <c r="X109" i="1"/>
  <c r="N109" i="1"/>
  <c r="AF359" i="1"/>
  <c r="BQ109" i="1"/>
  <c r="P108" i="1"/>
  <c r="D108" i="1"/>
  <c r="BU109" i="1"/>
  <c r="BM109" i="1"/>
  <c r="BS109" i="1"/>
  <c r="AB359" i="1" l="1"/>
  <c r="AC111" i="1"/>
  <c r="C109" i="1"/>
  <c r="D109" i="1"/>
  <c r="N110" i="1"/>
  <c r="BU110" i="1"/>
  <c r="AR360" i="1"/>
  <c r="BM111" i="1"/>
  <c r="N111" i="1"/>
  <c r="AF360" i="1"/>
  <c r="AO360" i="1"/>
  <c r="AQ360" i="1"/>
  <c r="X110" i="1"/>
  <c r="BQ110" i="1"/>
  <c r="BO111" i="1"/>
  <c r="H108" i="1"/>
  <c r="AH360" i="1"/>
  <c r="H109" i="1"/>
  <c r="L109" i="1"/>
  <c r="BM110" i="1"/>
  <c r="BO110" i="1"/>
  <c r="AT360" i="1"/>
  <c r="BU111" i="1"/>
  <c r="C110" i="1" l="1"/>
  <c r="R110" i="1"/>
  <c r="AB360" i="1"/>
  <c r="AB361" i="1"/>
  <c r="AC112" i="1"/>
  <c r="AH362" i="1"/>
  <c r="AO361" i="1"/>
  <c r="L110" i="1"/>
  <c r="AQ361" i="1"/>
  <c r="AR361" i="1"/>
  <c r="BQ111" i="1"/>
  <c r="BS111" i="1"/>
  <c r="AF361" i="1"/>
  <c r="AT361" i="1"/>
  <c r="AH361" i="1"/>
  <c r="X111" i="1"/>
  <c r="D110" i="1"/>
  <c r="H110" i="1"/>
  <c r="R111" i="1" l="1"/>
  <c r="AC113" i="1"/>
  <c r="C111" i="1"/>
  <c r="R112" i="1"/>
  <c r="X112" i="1"/>
  <c r="BM112" i="1"/>
  <c r="BO112" i="1"/>
  <c r="BQ112" i="1"/>
  <c r="BU112" i="1"/>
  <c r="AO362" i="1"/>
  <c r="AQ362" i="1"/>
  <c r="AR362" i="1"/>
  <c r="N112" i="1"/>
  <c r="BS112" i="1"/>
  <c r="D111" i="1"/>
  <c r="L111" i="1"/>
  <c r="N113" i="1"/>
  <c r="AT362" i="1"/>
  <c r="AF362" i="1"/>
  <c r="H111" i="1"/>
  <c r="AB362" i="1" l="1"/>
  <c r="AB363" i="1"/>
  <c r="AC114" i="1"/>
  <c r="R113" i="1"/>
  <c r="C112" i="1"/>
  <c r="C113" i="1"/>
  <c r="BU113" i="1"/>
  <c r="AQ363" i="1"/>
  <c r="AH363" i="1"/>
  <c r="H112" i="1"/>
  <c r="D112" i="1"/>
  <c r="AO363" i="1"/>
  <c r="L112" i="1"/>
  <c r="BO113" i="1"/>
  <c r="BQ113" i="1"/>
  <c r="AR363" i="1"/>
  <c r="BM113" i="1"/>
  <c r="X113" i="1"/>
  <c r="BS113" i="1"/>
  <c r="AF363" i="1"/>
  <c r="AT363" i="1"/>
  <c r="L113" i="1" l="1"/>
  <c r="AC115" i="1"/>
  <c r="R114" i="1"/>
  <c r="BS114" i="1"/>
  <c r="AT364" i="1"/>
  <c r="AH364" i="1"/>
  <c r="AQ364" i="1"/>
  <c r="X114" i="1"/>
  <c r="H113" i="1"/>
  <c r="AO365" i="1"/>
  <c r="AF364" i="1"/>
  <c r="BO114" i="1"/>
  <c r="N114" i="1"/>
  <c r="BU114" i="1"/>
  <c r="BQ114" i="1"/>
  <c r="D113" i="1"/>
  <c r="BM115" i="1"/>
  <c r="AO364" i="1"/>
  <c r="AR364" i="1"/>
  <c r="BM114" i="1"/>
  <c r="L114" i="1" l="1"/>
  <c r="L115" i="1"/>
  <c r="AB364" i="1"/>
  <c r="AC116" i="1"/>
  <c r="R115" i="1"/>
  <c r="C114" i="1"/>
  <c r="C115" i="1"/>
  <c r="AQ365" i="1"/>
  <c r="AF365" i="1"/>
  <c r="AR365" i="1"/>
  <c r="BS115" i="1"/>
  <c r="BQ115" i="1"/>
  <c r="D114" i="1"/>
  <c r="AH365" i="1"/>
  <c r="N115" i="1"/>
  <c r="BU115" i="1"/>
  <c r="H114" i="1"/>
  <c r="D115" i="1"/>
  <c r="X115" i="1"/>
  <c r="BO115" i="1"/>
  <c r="AT365" i="1"/>
  <c r="BS116" i="1"/>
  <c r="AB365" i="1" l="1"/>
  <c r="AC117" i="1"/>
  <c r="AT366" i="1"/>
  <c r="AF366" i="1"/>
  <c r="H115" i="1"/>
  <c r="N116" i="1"/>
  <c r="N117" i="1"/>
  <c r="X116" i="1"/>
  <c r="AH366" i="1"/>
  <c r="AO366" i="1"/>
  <c r="AR366" i="1"/>
  <c r="BM116" i="1"/>
  <c r="AQ366" i="1"/>
  <c r="BU116" i="1"/>
  <c r="BQ116" i="1"/>
  <c r="BO116" i="1"/>
  <c r="R116" i="1" l="1"/>
  <c r="L116" i="1"/>
  <c r="L117" i="1"/>
  <c r="AB366" i="1"/>
  <c r="AB367" i="1"/>
  <c r="AC118" i="1"/>
  <c r="C117" i="1"/>
  <c r="C116" i="1"/>
  <c r="R117" i="1"/>
  <c r="BO117" i="1"/>
  <c r="BU117" i="1"/>
  <c r="D116" i="1"/>
  <c r="AQ368" i="1"/>
  <c r="AF367" i="1"/>
  <c r="H116" i="1"/>
  <c r="BS117" i="1"/>
  <c r="AT367" i="1"/>
  <c r="BQ117" i="1"/>
  <c r="X117" i="1"/>
  <c r="AO367" i="1"/>
  <c r="AQ367" i="1"/>
  <c r="D117" i="1"/>
  <c r="AH367" i="1"/>
  <c r="AR367" i="1"/>
  <c r="BM117" i="1"/>
  <c r="AC119" i="1" l="1"/>
  <c r="AF369" i="1"/>
  <c r="BU118" i="1"/>
  <c r="N118" i="1"/>
  <c r="AF368" i="1"/>
  <c r="AH369" i="1"/>
  <c r="AT368" i="1"/>
  <c r="H117" i="1"/>
  <c r="BM118" i="1"/>
  <c r="AR368" i="1"/>
  <c r="AO368" i="1"/>
  <c r="BQ118" i="1"/>
  <c r="BO118" i="1"/>
  <c r="BS118" i="1"/>
  <c r="AH368" i="1"/>
  <c r="X118" i="1"/>
  <c r="BO119" i="1"/>
  <c r="L118" i="1" l="1"/>
  <c r="AB368" i="1"/>
  <c r="AC120" i="1"/>
  <c r="C118" i="1"/>
  <c r="R118" i="1"/>
  <c r="R119" i="1"/>
  <c r="BU119" i="1"/>
  <c r="N119" i="1"/>
  <c r="D118" i="1"/>
  <c r="X119" i="1"/>
  <c r="AR369" i="1"/>
  <c r="BM120" i="1"/>
  <c r="BS119" i="1"/>
  <c r="AQ369" i="1"/>
  <c r="BQ119" i="1"/>
  <c r="AT369" i="1"/>
  <c r="AO369" i="1"/>
  <c r="BM119" i="1"/>
  <c r="L119" i="1" l="1"/>
  <c r="AB369" i="1"/>
  <c r="AC121" i="1"/>
  <c r="C119" i="1"/>
  <c r="R120" i="1"/>
  <c r="C120" i="1"/>
  <c r="H118" i="1"/>
  <c r="AQ370" i="1"/>
  <c r="X120" i="1"/>
  <c r="D119" i="1"/>
  <c r="BQ120" i="1"/>
  <c r="BM121" i="1"/>
  <c r="BO120" i="1"/>
  <c r="BS120" i="1"/>
  <c r="BU120" i="1"/>
  <c r="AO370" i="1"/>
  <c r="AT370" i="1"/>
  <c r="AH370" i="1"/>
  <c r="N120" i="1"/>
  <c r="AF370" i="1"/>
  <c r="H119" i="1"/>
  <c r="AR370" i="1"/>
  <c r="L120" i="1" l="1"/>
  <c r="L121" i="1"/>
  <c r="AB370" i="1"/>
  <c r="AC122" i="1"/>
  <c r="AH371" i="1"/>
  <c r="N121" i="1"/>
  <c r="AR371" i="1"/>
  <c r="AO371" i="1"/>
  <c r="BO121" i="1"/>
  <c r="H120" i="1"/>
  <c r="BU121" i="1"/>
  <c r="AQ371" i="1"/>
  <c r="BS121" i="1"/>
  <c r="D120" i="1"/>
  <c r="AT371" i="1"/>
  <c r="AF371" i="1"/>
  <c r="BQ121" i="1"/>
  <c r="X121" i="1"/>
  <c r="R121" i="1" l="1"/>
  <c r="AB371" i="1"/>
  <c r="AC123" i="1"/>
  <c r="C121" i="1"/>
  <c r="R122" i="1"/>
  <c r="BM122" i="1"/>
  <c r="X122" i="1"/>
  <c r="AT372" i="1"/>
  <c r="AO373" i="1"/>
  <c r="D121" i="1"/>
  <c r="AQ372" i="1"/>
  <c r="AH372" i="1"/>
  <c r="AR372" i="1"/>
  <c r="BU122" i="1"/>
  <c r="BO122" i="1"/>
  <c r="BQ122" i="1"/>
  <c r="N122" i="1"/>
  <c r="H121" i="1"/>
  <c r="AO372" i="1"/>
  <c r="AF372" i="1"/>
  <c r="BS122" i="1"/>
  <c r="L122" i="1" l="1"/>
  <c r="AB372" i="1"/>
  <c r="AC124" i="1"/>
  <c r="C122" i="1"/>
  <c r="AH373" i="1"/>
  <c r="BM123" i="1"/>
  <c r="AT373" i="1"/>
  <c r="AF373" i="1"/>
  <c r="BO123" i="1"/>
  <c r="D122" i="1"/>
  <c r="N123" i="1"/>
  <c r="AQ373" i="1"/>
  <c r="BS123" i="1"/>
  <c r="BU123" i="1"/>
  <c r="BO124" i="1"/>
  <c r="H122" i="1"/>
  <c r="BQ123" i="1"/>
  <c r="X123" i="1"/>
  <c r="AR373" i="1"/>
  <c r="R123" i="1" l="1"/>
  <c r="L123" i="1"/>
  <c r="AB373" i="1"/>
  <c r="AC125" i="1"/>
  <c r="C123" i="1"/>
  <c r="BS124" i="1"/>
  <c r="BQ124" i="1"/>
  <c r="X124" i="1"/>
  <c r="BU124" i="1"/>
  <c r="AO374" i="1"/>
  <c r="AH374" i="1"/>
  <c r="AQ374" i="1"/>
  <c r="H123" i="1"/>
  <c r="AF374" i="1"/>
  <c r="AT374" i="1"/>
  <c r="D123" i="1"/>
  <c r="BM124" i="1"/>
  <c r="AR374" i="1"/>
  <c r="N124" i="1"/>
  <c r="BM125" i="1"/>
  <c r="L124" i="1" l="1"/>
  <c r="AB374" i="1"/>
  <c r="AC126" i="1"/>
  <c r="R124" i="1"/>
  <c r="C124" i="1"/>
  <c r="BU125" i="1"/>
  <c r="AO375" i="1"/>
  <c r="BO125" i="1"/>
  <c r="BS125" i="1"/>
  <c r="BQ125" i="1"/>
  <c r="N125" i="1"/>
  <c r="AQ375" i="1"/>
  <c r="D124" i="1"/>
  <c r="X125" i="1"/>
  <c r="AT375" i="1"/>
  <c r="AH375" i="1"/>
  <c r="AF375" i="1"/>
  <c r="BU126" i="1"/>
  <c r="AR375" i="1"/>
  <c r="L125" i="1" l="1"/>
  <c r="AB375" i="1"/>
  <c r="AC127" i="1"/>
  <c r="C125" i="1"/>
  <c r="R125" i="1"/>
  <c r="BO126" i="1"/>
  <c r="BS126" i="1"/>
  <c r="AH376" i="1"/>
  <c r="X126" i="1"/>
  <c r="AF376" i="1"/>
  <c r="N126" i="1"/>
  <c r="H124" i="1"/>
  <c r="BQ126" i="1"/>
  <c r="D125" i="1"/>
  <c r="BM126" i="1"/>
  <c r="AT376" i="1"/>
  <c r="AR376" i="1"/>
  <c r="AQ376" i="1"/>
  <c r="AO376" i="1"/>
  <c r="AR377" i="1"/>
  <c r="L126" i="1" l="1"/>
  <c r="AB376" i="1"/>
  <c r="AC128" i="1"/>
  <c r="R126" i="1"/>
  <c r="C126" i="1"/>
  <c r="BQ127" i="1"/>
  <c r="BM127" i="1"/>
  <c r="X127" i="1"/>
  <c r="AH377" i="1"/>
  <c r="BU127" i="1"/>
  <c r="AQ377" i="1"/>
  <c r="AO377" i="1"/>
  <c r="AF377" i="1"/>
  <c r="BS127" i="1"/>
  <c r="N127" i="1"/>
  <c r="D126" i="1"/>
  <c r="AT377" i="1"/>
  <c r="BO127" i="1"/>
  <c r="H125" i="1"/>
  <c r="N128" i="1"/>
  <c r="AB377" i="1" l="1"/>
  <c r="L127" i="1"/>
  <c r="R127" i="1"/>
  <c r="C127" i="1"/>
  <c r="AB378" i="1"/>
  <c r="AC129" i="1"/>
  <c r="R128" i="1"/>
  <c r="AT378" i="1"/>
  <c r="BM128" i="1"/>
  <c r="AQ378" i="1"/>
  <c r="BU128" i="1"/>
  <c r="BQ128" i="1"/>
  <c r="AR378" i="1"/>
  <c r="AO378" i="1"/>
  <c r="BS128" i="1"/>
  <c r="AF378" i="1"/>
  <c r="BO128" i="1"/>
  <c r="H126" i="1"/>
  <c r="D127" i="1"/>
  <c r="AH378" i="1"/>
  <c r="X128" i="1"/>
  <c r="H127" i="1"/>
  <c r="L128" i="1" l="1"/>
  <c r="AC130" i="1"/>
  <c r="C128" i="1"/>
  <c r="X129" i="1"/>
  <c r="AR379" i="1"/>
  <c r="BQ129" i="1"/>
  <c r="H128" i="1"/>
  <c r="AO379" i="1"/>
  <c r="AH379" i="1"/>
  <c r="BO129" i="1"/>
  <c r="AQ379" i="1"/>
  <c r="AH380" i="1"/>
  <c r="AT379" i="1"/>
  <c r="BS129" i="1"/>
  <c r="BS130" i="1"/>
  <c r="AQ380" i="1"/>
  <c r="AO380" i="1"/>
  <c r="BU129" i="1"/>
  <c r="N129" i="1"/>
  <c r="BM129" i="1"/>
  <c r="D128" i="1"/>
  <c r="AF379" i="1"/>
  <c r="BQ130" i="1"/>
  <c r="L129" i="1" l="1"/>
  <c r="AB379" i="1"/>
  <c r="AC131" i="1"/>
  <c r="C129" i="1"/>
  <c r="R129" i="1"/>
  <c r="BU130" i="1"/>
  <c r="BM130" i="1"/>
  <c r="AR380" i="1"/>
  <c r="AT380" i="1"/>
  <c r="AF380" i="1"/>
  <c r="BO130" i="1"/>
  <c r="N130" i="1"/>
  <c r="X130" i="1"/>
  <c r="X131" i="1"/>
  <c r="R130" i="1" l="1"/>
  <c r="C130" i="1"/>
  <c r="AB380" i="1"/>
  <c r="L130" i="1"/>
  <c r="AC132" i="1"/>
  <c r="H130" i="1"/>
  <c r="AH381" i="1"/>
  <c r="BM131" i="1"/>
  <c r="N131" i="1"/>
  <c r="AQ381" i="1"/>
  <c r="BQ131" i="1"/>
  <c r="AR381" i="1"/>
  <c r="AO381" i="1"/>
  <c r="AT381" i="1"/>
  <c r="H129" i="1"/>
  <c r="D130" i="1"/>
  <c r="BO131" i="1"/>
  <c r="D129" i="1"/>
  <c r="BQ132" i="1"/>
  <c r="BU131" i="1"/>
  <c r="N132" i="1"/>
  <c r="BS131" i="1"/>
  <c r="AF381" i="1"/>
  <c r="L131" i="1" l="1"/>
  <c r="AB381" i="1"/>
  <c r="R131" i="1"/>
  <c r="C131" i="1"/>
  <c r="AB382" i="1"/>
  <c r="AC133" i="1"/>
  <c r="AO382" i="1"/>
  <c r="BU132" i="1"/>
  <c r="BS132" i="1"/>
  <c r="D131" i="1"/>
  <c r="AH382" i="1"/>
  <c r="BM132" i="1"/>
  <c r="AT382" i="1"/>
  <c r="AR382" i="1"/>
  <c r="AF382" i="1"/>
  <c r="AQ382" i="1"/>
  <c r="BO132" i="1"/>
  <c r="X132" i="1"/>
  <c r="H131" i="1"/>
  <c r="L132" i="1" l="1"/>
  <c r="C132" i="1"/>
  <c r="R132" i="1"/>
  <c r="AC134" i="1"/>
  <c r="AF383" i="1"/>
  <c r="AQ383" i="1"/>
  <c r="AR383" i="1"/>
  <c r="N133" i="1"/>
  <c r="BQ133" i="1"/>
  <c r="AH383" i="1"/>
  <c r="H132" i="1"/>
  <c r="BU133" i="1"/>
  <c r="AO383" i="1"/>
  <c r="BS133" i="1"/>
  <c r="AT383" i="1"/>
  <c r="BO133" i="1"/>
  <c r="D132" i="1"/>
  <c r="BM133" i="1"/>
  <c r="X133" i="1"/>
  <c r="L133" i="1" l="1"/>
  <c r="R133" i="1"/>
  <c r="C133" i="1"/>
  <c r="AB383" i="1"/>
  <c r="AC135" i="1"/>
  <c r="BM134" i="1"/>
  <c r="BQ134" i="1"/>
  <c r="AR384" i="1"/>
  <c r="BO134" i="1"/>
  <c r="AT384" i="1"/>
  <c r="BS134" i="1"/>
  <c r="H133" i="1"/>
  <c r="BU134" i="1"/>
  <c r="D133" i="1"/>
  <c r="AF384" i="1"/>
  <c r="N134" i="1"/>
  <c r="X134" i="1"/>
  <c r="AO384" i="1"/>
  <c r="AQ384" i="1"/>
  <c r="AH384" i="1"/>
  <c r="AR385" i="1"/>
  <c r="L134" i="1" l="1"/>
  <c r="C134" i="1"/>
  <c r="R134" i="1"/>
  <c r="AB384" i="1"/>
  <c r="B134" i="1" a="1"/>
  <c r="B134" i="1" s="1"/>
  <c r="AC136" i="1"/>
  <c r="BQ135" i="1"/>
  <c r="D134" i="1"/>
  <c r="N135" i="1"/>
  <c r="AH385" i="1"/>
  <c r="BS135" i="1"/>
  <c r="BO135" i="1"/>
  <c r="BM135" i="1"/>
  <c r="AF385" i="1"/>
  <c r="AO385" i="1"/>
  <c r="BU135" i="1"/>
  <c r="AQ385" i="1"/>
  <c r="X135" i="1"/>
  <c r="BS136" i="1"/>
  <c r="AT385" i="1"/>
  <c r="AB385" i="1" l="1"/>
  <c r="L135" i="1"/>
  <c r="R135" i="1"/>
  <c r="C135" i="1"/>
  <c r="J134" i="1"/>
  <c r="FI134" i="1" s="1"/>
  <c r="B135" i="1" a="1"/>
  <c r="B135" i="1" s="1"/>
  <c r="AC137" i="1"/>
  <c r="AF386" i="1"/>
  <c r="AO386" i="1"/>
  <c r="BM137" i="1"/>
  <c r="H135" i="1"/>
  <c r="BM136" i="1"/>
  <c r="AH386" i="1"/>
  <c r="BO136" i="1"/>
  <c r="AT386" i="1"/>
  <c r="BQ136" i="1"/>
  <c r="N136" i="1"/>
  <c r="H134" i="1"/>
  <c r="D135" i="1"/>
  <c r="X136" i="1"/>
  <c r="BU136" i="1"/>
  <c r="AR386" i="1"/>
  <c r="AQ386" i="1"/>
  <c r="L136" i="1" l="1"/>
  <c r="J135" i="1"/>
  <c r="DI135" i="1" s="1"/>
  <c r="DS135" i="1" s="1"/>
  <c r="R136" i="1"/>
  <c r="C136" i="1"/>
  <c r="AB386" i="1"/>
  <c r="FW134" i="1"/>
  <c r="FS134" i="1"/>
  <c r="FU134" i="1" s="1"/>
  <c r="EI134" i="1"/>
  <c r="EW134" i="1" s="1"/>
  <c r="CI134" i="1"/>
  <c r="CW134" i="1" s="1"/>
  <c r="DI134" i="1"/>
  <c r="B136" i="1" a="1"/>
  <c r="B136" i="1" s="1"/>
  <c r="DQ134" i="1"/>
  <c r="EQ134" i="1"/>
  <c r="FQ134" i="1"/>
  <c r="CQ134" i="1"/>
  <c r="AC138" i="1"/>
  <c r="AT387" i="1"/>
  <c r="BO137" i="1"/>
  <c r="D136" i="1"/>
  <c r="N137" i="1"/>
  <c r="BQ137" i="1"/>
  <c r="AQ387" i="1"/>
  <c r="BS137" i="1"/>
  <c r="X137" i="1"/>
  <c r="AR387" i="1"/>
  <c r="AH387" i="1"/>
  <c r="AF387" i="1"/>
  <c r="BU137" i="1"/>
  <c r="AO387" i="1"/>
  <c r="AB387" i="1" l="1"/>
  <c r="R137" i="1"/>
  <c r="C137" i="1"/>
  <c r="L137" i="1"/>
  <c r="FI135" i="1"/>
  <c r="FW135" i="1" s="1"/>
  <c r="CI135" i="1"/>
  <c r="CW135" i="1" s="1"/>
  <c r="EI135" i="1"/>
  <c r="EW135" i="1" s="1"/>
  <c r="ES134" i="1"/>
  <c r="EU134" i="1" s="1"/>
  <c r="CS134" i="1"/>
  <c r="CU134" i="1" s="1"/>
  <c r="J136" i="1"/>
  <c r="FI136" i="1" s="1"/>
  <c r="DW134" i="1"/>
  <c r="DS134" i="1"/>
  <c r="DU134" i="1" s="1"/>
  <c r="DW135" i="1"/>
  <c r="B137" i="1" a="1"/>
  <c r="B137" i="1" s="1"/>
  <c r="CQ135" i="1"/>
  <c r="FQ135" i="1"/>
  <c r="DU135" i="1"/>
  <c r="DQ135" i="1"/>
  <c r="EQ135" i="1"/>
  <c r="AC139" i="1"/>
  <c r="N138" i="1"/>
  <c r="H136" i="1"/>
  <c r="AQ388" i="1"/>
  <c r="D137" i="1"/>
  <c r="AO388" i="1"/>
  <c r="AF388" i="1"/>
  <c r="X138" i="1"/>
  <c r="BS138" i="1"/>
  <c r="AR388" i="1"/>
  <c r="BM138" i="1"/>
  <c r="BO138" i="1"/>
  <c r="AT388" i="1"/>
  <c r="BU138" i="1"/>
  <c r="H137" i="1"/>
  <c r="AH388" i="1"/>
  <c r="BQ138" i="1"/>
  <c r="DQ138" i="1" l="1"/>
  <c r="CQ138" i="1"/>
  <c r="B138" i="1" a="1"/>
  <c r="B138" i="1" s="1"/>
  <c r="FQ138" i="1"/>
  <c r="EQ138" i="1"/>
  <c r="R138" i="1"/>
  <c r="C138" i="1"/>
  <c r="AB388" i="1"/>
  <c r="J137" i="1"/>
  <c r="CI137" i="1" s="1"/>
  <c r="L138" i="1"/>
  <c r="ES135" i="1"/>
  <c r="EU135" i="1" s="1"/>
  <c r="CS135" i="1"/>
  <c r="CU135" i="1" s="1"/>
  <c r="FS135" i="1"/>
  <c r="FU135" i="1" s="1"/>
  <c r="EI136" i="1"/>
  <c r="EW136" i="1" s="1"/>
  <c r="FS136" i="1"/>
  <c r="FU136" i="1" s="1"/>
  <c r="FW136" i="1"/>
  <c r="CI136" i="1"/>
  <c r="CW136" i="1" s="1"/>
  <c r="DI136" i="1"/>
  <c r="DS136" i="1" s="1"/>
  <c r="DU136" i="1" s="1"/>
  <c r="DQ136" i="1"/>
  <c r="CQ136" i="1"/>
  <c r="FQ136" i="1"/>
  <c r="AC140" i="1"/>
  <c r="D138" i="1"/>
  <c r="N139" i="1"/>
  <c r="AR389" i="1"/>
  <c r="AQ389" i="1"/>
  <c r="BO139" i="1"/>
  <c r="AH389" i="1"/>
  <c r="BU139" i="1"/>
  <c r="H138" i="1"/>
  <c r="AF389" i="1"/>
  <c r="X140" i="1"/>
  <c r="AO389" i="1"/>
  <c r="AQ390" i="1"/>
  <c r="BQ139" i="1"/>
  <c r="BS139" i="1"/>
  <c r="AT389" i="1"/>
  <c r="BM139" i="1"/>
  <c r="N140" i="1"/>
  <c r="X139" i="1"/>
  <c r="J138" i="1" l="1"/>
  <c r="CI138" i="1" s="1"/>
  <c r="EI137" i="1"/>
  <c r="ES137" i="1" s="1"/>
  <c r="FI137" i="1"/>
  <c r="FS137" i="1" s="1"/>
  <c r="DI137" i="1"/>
  <c r="DS137" i="1" s="1"/>
  <c r="L139" i="1"/>
  <c r="C139" i="1"/>
  <c r="R139" i="1"/>
  <c r="CQ139" i="1"/>
  <c r="B139" i="1" a="1"/>
  <c r="B139" i="1" s="1"/>
  <c r="EQ139" i="1"/>
  <c r="FQ139" i="1"/>
  <c r="DQ139" i="1"/>
  <c r="AB389" i="1"/>
  <c r="AB390" i="1"/>
  <c r="ES136" i="1"/>
  <c r="EU136" i="1" s="1"/>
  <c r="CS136" i="1"/>
  <c r="CU136" i="1" s="1"/>
  <c r="DW136" i="1"/>
  <c r="EQ136" i="1"/>
  <c r="CW137" i="1"/>
  <c r="CS137" i="1"/>
  <c r="AC141" i="1"/>
  <c r="BU140" i="1"/>
  <c r="H139" i="1"/>
  <c r="BO140" i="1"/>
  <c r="AR390" i="1"/>
  <c r="AH390" i="1"/>
  <c r="BM140" i="1"/>
  <c r="BQ140" i="1"/>
  <c r="D139" i="1"/>
  <c r="BM141" i="1"/>
  <c r="AF390" i="1"/>
  <c r="AT390" i="1"/>
  <c r="AO390" i="1"/>
  <c r="BS140" i="1"/>
  <c r="DI138" i="1" l="1"/>
  <c r="DW138" i="1" s="1"/>
  <c r="FI138" i="1"/>
  <c r="FS138" i="1" s="1"/>
  <c r="FU138" i="1" s="1"/>
  <c r="EI138" i="1"/>
  <c r="ES138" i="1" s="1"/>
  <c r="EU138" i="1" s="1"/>
  <c r="EW137" i="1"/>
  <c r="FW137" i="1"/>
  <c r="DW137" i="1"/>
  <c r="FQ140" i="1"/>
  <c r="R140" i="1"/>
  <c r="DQ140" i="1"/>
  <c r="C140" i="1"/>
  <c r="CQ140" i="1"/>
  <c r="EQ140" i="1"/>
  <c r="B140" i="1" a="1"/>
  <c r="B140" i="1" s="1"/>
  <c r="L140" i="1"/>
  <c r="J139" i="1"/>
  <c r="DI139" i="1" s="1"/>
  <c r="DS139" i="1" s="1"/>
  <c r="DU139" i="1" s="1"/>
  <c r="DU137" i="1"/>
  <c r="DQ137" i="1"/>
  <c r="FU137" i="1"/>
  <c r="FQ137" i="1"/>
  <c r="EU137" i="1"/>
  <c r="EQ137" i="1"/>
  <c r="CU137" i="1"/>
  <c r="CQ137" i="1"/>
  <c r="CW138" i="1"/>
  <c r="CS138" i="1"/>
  <c r="CU138" i="1" s="1"/>
  <c r="FW138" i="1"/>
  <c r="AC142" i="1"/>
  <c r="BU141" i="1"/>
  <c r="AH391" i="1"/>
  <c r="BS141" i="1"/>
  <c r="H140" i="1"/>
  <c r="AF391" i="1"/>
  <c r="BO141" i="1"/>
  <c r="AR391" i="1"/>
  <c r="X141" i="1"/>
  <c r="AQ391" i="1"/>
  <c r="AO391" i="1"/>
  <c r="N141" i="1"/>
  <c r="BQ141" i="1"/>
  <c r="AT391" i="1"/>
  <c r="AT392" i="1"/>
  <c r="DS138" i="1" l="1"/>
  <c r="DU138" i="1" s="1"/>
  <c r="EW138" i="1"/>
  <c r="L141" i="1"/>
  <c r="J140" i="1"/>
  <c r="CI140" i="1" s="1"/>
  <c r="CW140" i="1" s="1"/>
  <c r="AB391" i="1"/>
  <c r="EQ141" i="1"/>
  <c r="B141" i="1" a="1"/>
  <c r="B141" i="1" s="1"/>
  <c r="DQ141" i="1"/>
  <c r="FQ141" i="1"/>
  <c r="R141" i="1"/>
  <c r="C141" i="1"/>
  <c r="CQ141" i="1"/>
  <c r="DW139" i="1"/>
  <c r="EI139" i="1"/>
  <c r="FI139" i="1"/>
  <c r="FW139" i="1" s="1"/>
  <c r="CI139" i="1"/>
  <c r="CS139" i="1" s="1"/>
  <c r="CU139" i="1" s="1"/>
  <c r="AC143" i="1"/>
  <c r="H141" i="1"/>
  <c r="D140" i="1"/>
  <c r="X142" i="1"/>
  <c r="AQ393" i="1"/>
  <c r="D141" i="1"/>
  <c r="AO392" i="1"/>
  <c r="BO142" i="1"/>
  <c r="AH392" i="1"/>
  <c r="BU142" i="1"/>
  <c r="AF392" i="1"/>
  <c r="BM142" i="1"/>
  <c r="BQ142" i="1"/>
  <c r="AQ392" i="1"/>
  <c r="AR392" i="1"/>
  <c r="BS142" i="1"/>
  <c r="N142" i="1"/>
  <c r="FI140" i="1" l="1"/>
  <c r="FW140" i="1" s="1"/>
  <c r="DI140" i="1"/>
  <c r="DW140" i="1" s="1"/>
  <c r="CS140" i="1"/>
  <c r="CU140" i="1" s="1"/>
  <c r="EI140" i="1"/>
  <c r="J141" i="1"/>
  <c r="FI141" i="1" s="1"/>
  <c r="FS141" i="1" s="1"/>
  <c r="FU141" i="1" s="1"/>
  <c r="FQ142" i="1"/>
  <c r="EQ142" i="1"/>
  <c r="R142" i="1"/>
  <c r="DQ142" i="1"/>
  <c r="B142" i="1" a="1"/>
  <c r="B142" i="1" s="1"/>
  <c r="C142" i="1"/>
  <c r="CQ142" i="1"/>
  <c r="L142" i="1"/>
  <c r="AB392" i="1"/>
  <c r="FS139" i="1"/>
  <c r="FU139" i="1" s="1"/>
  <c r="CW139" i="1"/>
  <c r="ES139" i="1"/>
  <c r="EU139" i="1" s="1"/>
  <c r="EW139" i="1"/>
  <c r="AC144" i="1"/>
  <c r="AT393" i="1"/>
  <c r="AF393" i="1"/>
  <c r="BQ143" i="1"/>
  <c r="BS143" i="1"/>
  <c r="BU143" i="1"/>
  <c r="D142" i="1"/>
  <c r="AR393" i="1"/>
  <c r="BM143" i="1"/>
  <c r="BO143" i="1"/>
  <c r="N144" i="1"/>
  <c r="AO393" i="1"/>
  <c r="N143" i="1"/>
  <c r="X143" i="1"/>
  <c r="AH393" i="1"/>
  <c r="H142" i="1"/>
  <c r="L143" i="1" l="1"/>
  <c r="J142" i="1"/>
  <c r="DI142" i="1" s="1"/>
  <c r="DW142" i="1" s="1"/>
  <c r="FS140" i="1"/>
  <c r="FU140" i="1" s="1"/>
  <c r="DS140" i="1"/>
  <c r="DU140" i="1" s="1"/>
  <c r="DI141" i="1"/>
  <c r="DW141" i="1" s="1"/>
  <c r="FW141" i="1"/>
  <c r="EI141" i="1"/>
  <c r="EW141" i="1" s="1"/>
  <c r="ES140" i="1"/>
  <c r="EU140" i="1" s="1"/>
  <c r="EW140" i="1"/>
  <c r="CI141" i="1"/>
  <c r="CW141" i="1" s="1"/>
  <c r="AB393" i="1"/>
  <c r="DQ143" i="1"/>
  <c r="R143" i="1"/>
  <c r="B143" i="1" a="1"/>
  <c r="B143" i="1" s="1"/>
  <c r="C143" i="1"/>
  <c r="CQ143" i="1"/>
  <c r="EQ143" i="1"/>
  <c r="FQ143" i="1"/>
  <c r="AB394" i="1"/>
  <c r="AC145" i="1"/>
  <c r="BS144" i="1"/>
  <c r="X144" i="1"/>
  <c r="H143" i="1"/>
  <c r="BM144" i="1"/>
  <c r="AO394" i="1"/>
  <c r="AQ394" i="1"/>
  <c r="AR394" i="1"/>
  <c r="BO144" i="1"/>
  <c r="BQ144" i="1"/>
  <c r="AF394" i="1"/>
  <c r="D143" i="1"/>
  <c r="AH394" i="1"/>
  <c r="AT394" i="1"/>
  <c r="BU144" i="1"/>
  <c r="AR395" i="1"/>
  <c r="DS141" i="1" l="1"/>
  <c r="DU141" i="1" s="1"/>
  <c r="CI142" i="1"/>
  <c r="CS142" i="1" s="1"/>
  <c r="CU142" i="1" s="1"/>
  <c r="DS142" i="1"/>
  <c r="DU142" i="1" s="1"/>
  <c r="FI142" i="1"/>
  <c r="FS142" i="1" s="1"/>
  <c r="FU142" i="1" s="1"/>
  <c r="EI142" i="1"/>
  <c r="ES142" i="1" s="1"/>
  <c r="EU142" i="1" s="1"/>
  <c r="CS141" i="1"/>
  <c r="CU141" i="1" s="1"/>
  <c r="ES141" i="1"/>
  <c r="EU141" i="1" s="1"/>
  <c r="J143" i="1"/>
  <c r="CI143" i="1" s="1"/>
  <c r="CW143" i="1" s="1"/>
  <c r="L144" i="1"/>
  <c r="CQ144" i="1"/>
  <c r="FQ144" i="1"/>
  <c r="R144" i="1"/>
  <c r="C144" i="1"/>
  <c r="EQ144" i="1"/>
  <c r="DQ144" i="1"/>
  <c r="B144" i="1" a="1"/>
  <c r="B144" i="1" s="1"/>
  <c r="AC146" i="1"/>
  <c r="BS145" i="1"/>
  <c r="X145" i="1"/>
  <c r="AH395" i="1"/>
  <c r="H144" i="1"/>
  <c r="BO145" i="1"/>
  <c r="BQ145" i="1"/>
  <c r="D144" i="1"/>
  <c r="N145" i="1"/>
  <c r="BU145" i="1"/>
  <c r="AQ395" i="1"/>
  <c r="AT395" i="1"/>
  <c r="AF395" i="1"/>
  <c r="BM145" i="1"/>
  <c r="AO395" i="1"/>
  <c r="AB395" i="1" l="1"/>
  <c r="CW142" i="1"/>
  <c r="FW142" i="1"/>
  <c r="EW142" i="1"/>
  <c r="EI143" i="1"/>
  <c r="ES143" i="1" s="1"/>
  <c r="EU143" i="1" s="1"/>
  <c r="DI143" i="1"/>
  <c r="DW143" i="1" s="1"/>
  <c r="CS143" i="1"/>
  <c r="CU143" i="1" s="1"/>
  <c r="FI143" i="1"/>
  <c r="FW143" i="1" s="1"/>
  <c r="L145" i="1"/>
  <c r="J144" i="1"/>
  <c r="EI144" i="1" s="1"/>
  <c r="ES144" i="1" s="1"/>
  <c r="EU144" i="1" s="1"/>
  <c r="CQ145" i="1"/>
  <c r="DQ145" i="1"/>
  <c r="B145" i="1" a="1"/>
  <c r="B145" i="1" s="1"/>
  <c r="C145" i="1"/>
  <c r="EQ145" i="1"/>
  <c r="FQ145" i="1"/>
  <c r="R145" i="1"/>
  <c r="AC147" i="1"/>
  <c r="BQ146" i="1"/>
  <c r="X146" i="1"/>
  <c r="AH396" i="1"/>
  <c r="BU146" i="1"/>
  <c r="BO146" i="1"/>
  <c r="BS146" i="1"/>
  <c r="D145" i="1"/>
  <c r="AF396" i="1"/>
  <c r="AQ396" i="1"/>
  <c r="AR396" i="1"/>
  <c r="AT396" i="1"/>
  <c r="N146" i="1"/>
  <c r="BM146" i="1"/>
  <c r="AO396" i="1"/>
  <c r="X147" i="1"/>
  <c r="AB396" i="1" l="1"/>
  <c r="EW143" i="1"/>
  <c r="DS143" i="1"/>
  <c r="DU143" i="1" s="1"/>
  <c r="FS143" i="1"/>
  <c r="FU143" i="1" s="1"/>
  <c r="FQ146" i="1"/>
  <c r="C146" i="1"/>
  <c r="R146" i="1"/>
  <c r="EQ146" i="1"/>
  <c r="CQ146" i="1"/>
  <c r="DQ146" i="1"/>
  <c r="B146" i="1" a="1"/>
  <c r="B146" i="1" s="1"/>
  <c r="L146" i="1"/>
  <c r="EW144" i="1"/>
  <c r="CI144" i="1"/>
  <c r="CW144" i="1" s="1"/>
  <c r="FI144" i="1"/>
  <c r="FS144" i="1" s="1"/>
  <c r="FU144" i="1" s="1"/>
  <c r="DI144" i="1"/>
  <c r="DS144" i="1" s="1"/>
  <c r="DU144" i="1" s="1"/>
  <c r="J145" i="1"/>
  <c r="CI145" i="1" s="1"/>
  <c r="CS145" i="1" s="1"/>
  <c r="CU145" i="1" s="1"/>
  <c r="AC148" i="1"/>
  <c r="AR397" i="1"/>
  <c r="AO397" i="1"/>
  <c r="N147" i="1"/>
  <c r="D146" i="1"/>
  <c r="BS147" i="1"/>
  <c r="AQ397" i="1"/>
  <c r="BU147" i="1"/>
  <c r="BQ147" i="1"/>
  <c r="AT397" i="1"/>
  <c r="H145" i="1"/>
  <c r="AH397" i="1"/>
  <c r="BM148" i="1"/>
  <c r="BM147" i="1"/>
  <c r="AF397" i="1"/>
  <c r="BO147" i="1"/>
  <c r="J146" i="1" l="1"/>
  <c r="CI146" i="1" s="1"/>
  <c r="CS146" i="1" s="1"/>
  <c r="CU146" i="1" s="1"/>
  <c r="L147" i="1"/>
  <c r="CQ147" i="1"/>
  <c r="R147" i="1"/>
  <c r="FQ147" i="1"/>
  <c r="DQ147" i="1"/>
  <c r="EQ147" i="1"/>
  <c r="B147" i="1" a="1"/>
  <c r="B147" i="1" s="1"/>
  <c r="C147" i="1"/>
  <c r="CS144" i="1"/>
  <c r="CU144" i="1" s="1"/>
  <c r="DW144" i="1"/>
  <c r="EI145" i="1"/>
  <c r="ES145" i="1" s="1"/>
  <c r="EU145" i="1" s="1"/>
  <c r="CW145" i="1"/>
  <c r="FW144" i="1"/>
  <c r="FI145" i="1"/>
  <c r="FW145" i="1" s="1"/>
  <c r="DI145" i="1"/>
  <c r="DW145" i="1" s="1"/>
  <c r="AB397" i="1"/>
  <c r="AC149" i="1"/>
  <c r="AT398" i="1"/>
  <c r="AO398" i="1"/>
  <c r="BQ148" i="1"/>
  <c r="D147" i="1"/>
  <c r="AR398" i="1"/>
  <c r="X148" i="1"/>
  <c r="AH398" i="1"/>
  <c r="AQ398" i="1"/>
  <c r="BS149" i="1"/>
  <c r="N148" i="1"/>
  <c r="BO148" i="1"/>
  <c r="BU148" i="1"/>
  <c r="AF398" i="1"/>
  <c r="BS148" i="1"/>
  <c r="H146" i="1"/>
  <c r="BO149" i="1"/>
  <c r="AB398" i="1" l="1"/>
  <c r="EI146" i="1"/>
  <c r="EW146" i="1" s="1"/>
  <c r="FI146" i="1"/>
  <c r="FS146" i="1" s="1"/>
  <c r="FU146" i="1" s="1"/>
  <c r="CW146" i="1"/>
  <c r="DI146" i="1"/>
  <c r="DS146" i="1" s="1"/>
  <c r="DU146" i="1" s="1"/>
  <c r="L148" i="1"/>
  <c r="J147" i="1"/>
  <c r="FI147" i="1" s="1"/>
  <c r="FW147" i="1" s="1"/>
  <c r="DS145" i="1"/>
  <c r="DU145" i="1" s="1"/>
  <c r="EW145" i="1"/>
  <c r="FS145" i="1"/>
  <c r="FU145" i="1" s="1"/>
  <c r="C148" i="1"/>
  <c r="R148" i="1"/>
  <c r="FQ148" i="1"/>
  <c r="B148" i="1" a="1"/>
  <c r="B148" i="1" s="1"/>
  <c r="DQ148" i="1"/>
  <c r="CQ148" i="1"/>
  <c r="EQ148" i="1"/>
  <c r="AC150" i="1"/>
  <c r="BM149" i="1"/>
  <c r="AF399" i="1"/>
  <c r="AQ399" i="1"/>
  <c r="AO399" i="1"/>
  <c r="AH399" i="1"/>
  <c r="N149" i="1"/>
  <c r="BU149" i="1"/>
  <c r="AT399" i="1"/>
  <c r="AR399" i="1"/>
  <c r="X149" i="1"/>
  <c r="H147" i="1"/>
  <c r="BQ149" i="1"/>
  <c r="AQ400" i="1"/>
  <c r="ES146" i="1" l="1"/>
  <c r="EU146" i="1" s="1"/>
  <c r="DW146" i="1"/>
  <c r="FW146" i="1"/>
  <c r="AB399" i="1"/>
  <c r="FQ149" i="1"/>
  <c r="B149" i="1" a="1"/>
  <c r="B149" i="1" s="1"/>
  <c r="EQ149" i="1"/>
  <c r="CQ149" i="1"/>
  <c r="DQ149" i="1"/>
  <c r="C149" i="1"/>
  <c r="R149" i="1"/>
  <c r="L149" i="1"/>
  <c r="EI147" i="1"/>
  <c r="EW147" i="1" s="1"/>
  <c r="FS147" i="1"/>
  <c r="FU147" i="1" s="1"/>
  <c r="L150" i="1"/>
  <c r="DI147" i="1"/>
  <c r="DW147" i="1" s="1"/>
  <c r="CI147" i="1"/>
  <c r="CS147" i="1" s="1"/>
  <c r="CU147" i="1" s="1"/>
  <c r="J148" i="1"/>
  <c r="EI148" i="1" s="1"/>
  <c r="EW148" i="1" s="1"/>
  <c r="AC151" i="1"/>
  <c r="BQ150" i="1"/>
  <c r="AH400" i="1"/>
  <c r="BU150" i="1"/>
  <c r="D148" i="1"/>
  <c r="D149" i="1"/>
  <c r="AT400" i="1"/>
  <c r="X150" i="1"/>
  <c r="BO150" i="1"/>
  <c r="H148" i="1"/>
  <c r="BM150" i="1"/>
  <c r="X151" i="1"/>
  <c r="N150" i="1"/>
  <c r="AR400" i="1"/>
  <c r="BS150" i="1"/>
  <c r="AO400" i="1"/>
  <c r="AF400" i="1"/>
  <c r="H149" i="1"/>
  <c r="J149" i="1" l="1"/>
  <c r="EI149" i="1" s="1"/>
  <c r="ES149" i="1" s="1"/>
  <c r="EU149" i="1" s="1"/>
  <c r="ES147" i="1"/>
  <c r="EU147" i="1" s="1"/>
  <c r="DS147" i="1"/>
  <c r="DU147" i="1" s="1"/>
  <c r="CW147" i="1"/>
  <c r="ES148" i="1"/>
  <c r="EU148" i="1" s="1"/>
  <c r="DI148" i="1"/>
  <c r="DW148" i="1" s="1"/>
  <c r="CI148" i="1"/>
  <c r="CW148" i="1" s="1"/>
  <c r="FI148" i="1"/>
  <c r="FW148" i="1" s="1"/>
  <c r="AB400" i="1"/>
  <c r="EQ150" i="1"/>
  <c r="CQ150" i="1"/>
  <c r="C150" i="1"/>
  <c r="FQ150" i="1"/>
  <c r="R150" i="1"/>
  <c r="DQ150" i="1"/>
  <c r="B150" i="1" a="1"/>
  <c r="B150" i="1" s="1"/>
  <c r="AC152" i="1"/>
  <c r="AO402" i="1"/>
  <c r="AH401" i="1"/>
  <c r="BU151" i="1"/>
  <c r="H150" i="1"/>
  <c r="AQ401" i="1"/>
  <c r="AQ402" i="1"/>
  <c r="AR401" i="1"/>
  <c r="D150" i="1"/>
  <c r="BM151" i="1"/>
  <c r="BS151" i="1"/>
  <c r="AT401" i="1"/>
  <c r="AO401" i="1"/>
  <c r="BO151" i="1"/>
  <c r="BQ151" i="1"/>
  <c r="N151" i="1"/>
  <c r="AF401" i="1"/>
  <c r="L151" i="1" l="1"/>
  <c r="DI149" i="1"/>
  <c r="DW149" i="1" s="1"/>
  <c r="FI149" i="1"/>
  <c r="FW149" i="1" s="1"/>
  <c r="EW149" i="1"/>
  <c r="CI149" i="1"/>
  <c r="CW149" i="1" s="1"/>
  <c r="J150" i="1"/>
  <c r="DI150" i="1" s="1"/>
  <c r="DW150" i="1" s="1"/>
  <c r="CS148" i="1"/>
  <c r="CU148" i="1" s="1"/>
  <c r="FS148" i="1"/>
  <c r="FU148" i="1" s="1"/>
  <c r="DS148" i="1"/>
  <c r="DU148" i="1" s="1"/>
  <c r="AB401" i="1"/>
  <c r="C151" i="1"/>
  <c r="CQ151" i="1"/>
  <c r="DQ151" i="1"/>
  <c r="EQ151" i="1"/>
  <c r="B151" i="1" a="1"/>
  <c r="B151" i="1" s="1"/>
  <c r="FQ151" i="1"/>
  <c r="R151" i="1"/>
  <c r="AC153" i="1"/>
  <c r="BM152" i="1"/>
  <c r="D151" i="1"/>
  <c r="X152" i="1"/>
  <c r="H151" i="1"/>
  <c r="BS152" i="1"/>
  <c r="AH402" i="1"/>
  <c r="BQ152" i="1"/>
  <c r="AT402" i="1"/>
  <c r="AF402" i="1"/>
  <c r="N152" i="1"/>
  <c r="AR402" i="1"/>
  <c r="BO152" i="1"/>
  <c r="BU152" i="1"/>
  <c r="FS149" i="1" l="1"/>
  <c r="FU149" i="1" s="1"/>
  <c r="DS149" i="1"/>
  <c r="DU149" i="1" s="1"/>
  <c r="CS149" i="1"/>
  <c r="CU149" i="1" s="1"/>
  <c r="AB402" i="1"/>
  <c r="C152" i="1"/>
  <c r="DQ152" i="1"/>
  <c r="B152" i="1" a="1"/>
  <c r="B152" i="1" s="1"/>
  <c r="CQ152" i="1"/>
  <c r="EQ152" i="1"/>
  <c r="FQ152" i="1"/>
  <c r="R152" i="1"/>
  <c r="L152" i="1"/>
  <c r="DS150" i="1"/>
  <c r="DU150" i="1" s="1"/>
  <c r="FI150" i="1"/>
  <c r="FS150" i="1" s="1"/>
  <c r="FU150" i="1" s="1"/>
  <c r="EI150" i="1"/>
  <c r="ES150" i="1" s="1"/>
  <c r="EU150" i="1" s="1"/>
  <c r="CI150" i="1"/>
  <c r="CS150" i="1" s="1"/>
  <c r="CU150" i="1" s="1"/>
  <c r="J151" i="1"/>
  <c r="FI151" i="1" s="1"/>
  <c r="FS151" i="1" s="1"/>
  <c r="FU151" i="1" s="1"/>
  <c r="AC154" i="1"/>
  <c r="AR404" i="1"/>
  <c r="D152" i="1"/>
  <c r="AH403" i="1"/>
  <c r="AQ403" i="1"/>
  <c r="AO403" i="1"/>
  <c r="X153" i="1"/>
  <c r="BO153" i="1"/>
  <c r="BU153" i="1"/>
  <c r="BQ153" i="1"/>
  <c r="BS153" i="1"/>
  <c r="AT403" i="1"/>
  <c r="H152" i="1"/>
  <c r="AF403" i="1"/>
  <c r="AR403" i="1"/>
  <c r="N153" i="1"/>
  <c r="BM153" i="1"/>
  <c r="BM154" i="1"/>
  <c r="C153" i="1" l="1"/>
  <c r="EQ153" i="1"/>
  <c r="CQ153" i="1"/>
  <c r="R153" i="1"/>
  <c r="DQ153" i="1"/>
  <c r="FQ153" i="1"/>
  <c r="B153" i="1" a="1"/>
  <c r="B153" i="1" s="1"/>
  <c r="L153" i="1"/>
  <c r="J152" i="1"/>
  <c r="EI152" i="1" s="1"/>
  <c r="EW152" i="1" s="1"/>
  <c r="CW150" i="1"/>
  <c r="FW150" i="1"/>
  <c r="EW150" i="1"/>
  <c r="FW151" i="1"/>
  <c r="CI151" i="1"/>
  <c r="CW151" i="1" s="1"/>
  <c r="EI151" i="1"/>
  <c r="EW151" i="1" s="1"/>
  <c r="DI151" i="1"/>
  <c r="DW151" i="1" s="1"/>
  <c r="AB403" i="1"/>
  <c r="AC155" i="1"/>
  <c r="AO404" i="1"/>
  <c r="AQ404" i="1"/>
  <c r="BS154" i="1"/>
  <c r="BO154" i="1"/>
  <c r="X155" i="1"/>
  <c r="BQ154" i="1"/>
  <c r="X154" i="1"/>
  <c r="AT404" i="1"/>
  <c r="N154" i="1"/>
  <c r="D153" i="1"/>
  <c r="AH404" i="1"/>
  <c r="BU154" i="1"/>
  <c r="AF404" i="1"/>
  <c r="AH405" i="1"/>
  <c r="H153" i="1"/>
  <c r="J153" i="1" l="1"/>
  <c r="DI153" i="1" s="1"/>
  <c r="DS153" i="1" s="1"/>
  <c r="DU153" i="1" s="1"/>
  <c r="ES152" i="1"/>
  <c r="EU152" i="1" s="1"/>
  <c r="CI152" i="1"/>
  <c r="CW152" i="1" s="1"/>
  <c r="DI152" i="1"/>
  <c r="DW152" i="1" s="1"/>
  <c r="FI152" i="1"/>
  <c r="FW152" i="1" s="1"/>
  <c r="L154" i="1"/>
  <c r="CS151" i="1"/>
  <c r="CU151" i="1" s="1"/>
  <c r="ES151" i="1"/>
  <c r="EU151" i="1" s="1"/>
  <c r="DS151" i="1"/>
  <c r="DU151" i="1" s="1"/>
  <c r="FQ154" i="1"/>
  <c r="EQ154" i="1"/>
  <c r="R154" i="1"/>
  <c r="CQ154" i="1"/>
  <c r="B154" i="1" a="1"/>
  <c r="B154" i="1" s="1"/>
  <c r="C154" i="1"/>
  <c r="DQ154" i="1"/>
  <c r="AB404" i="1"/>
  <c r="AC156" i="1"/>
  <c r="AQ405" i="1"/>
  <c r="BO155" i="1"/>
  <c r="AF405" i="1"/>
  <c r="BS155" i="1"/>
  <c r="H154" i="1"/>
  <c r="BQ156" i="1"/>
  <c r="AT405" i="1"/>
  <c r="BM155" i="1"/>
  <c r="N155" i="1"/>
  <c r="AT406" i="1"/>
  <c r="AH406" i="1"/>
  <c r="BU155" i="1"/>
  <c r="BQ155" i="1"/>
  <c r="AF406" i="1"/>
  <c r="AO405" i="1"/>
  <c r="AO406" i="1"/>
  <c r="AR405" i="1"/>
  <c r="D154" i="1"/>
  <c r="EI153" i="1" l="1"/>
  <c r="EW153" i="1" s="1"/>
  <c r="FI153" i="1"/>
  <c r="FW153" i="1" s="1"/>
  <c r="DW153" i="1"/>
  <c r="CI153" i="1"/>
  <c r="CS153" i="1" s="1"/>
  <c r="CU153" i="1" s="1"/>
  <c r="DS152" i="1"/>
  <c r="DU152" i="1" s="1"/>
  <c r="CS152" i="1"/>
  <c r="CU152" i="1" s="1"/>
  <c r="FS152" i="1"/>
  <c r="FU152" i="1" s="1"/>
  <c r="L156" i="1"/>
  <c r="L155" i="1"/>
  <c r="J154" i="1"/>
  <c r="FI154" i="1" s="1"/>
  <c r="FS154" i="1" s="1"/>
  <c r="FU154" i="1" s="1"/>
  <c r="AB405" i="1"/>
  <c r="DQ155" i="1"/>
  <c r="FQ155" i="1"/>
  <c r="CQ155" i="1"/>
  <c r="R155" i="1"/>
  <c r="EQ155" i="1"/>
  <c r="B155" i="1" a="1"/>
  <c r="B155" i="1" s="1"/>
  <c r="C155" i="1"/>
  <c r="ES153" i="1"/>
  <c r="EU153" i="1" s="1"/>
  <c r="C156" i="1"/>
  <c r="CQ156" i="1"/>
  <c r="EQ156" i="1"/>
  <c r="DQ156" i="1"/>
  <c r="FQ156" i="1"/>
  <c r="R156" i="1"/>
  <c r="B156" i="1" a="1"/>
  <c r="B156" i="1" s="1"/>
  <c r="AC157" i="1"/>
  <c r="BS156" i="1"/>
  <c r="BM156" i="1"/>
  <c r="BU156" i="1"/>
  <c r="D155" i="1"/>
  <c r="H155" i="1"/>
  <c r="AR406" i="1"/>
  <c r="BO156" i="1"/>
  <c r="X156" i="1"/>
  <c r="N156" i="1"/>
  <c r="D156" i="1"/>
  <c r="AQ406" i="1"/>
  <c r="AB406" i="1" l="1"/>
  <c r="FS153" i="1"/>
  <c r="FU153" i="1" s="1"/>
  <c r="CW153" i="1"/>
  <c r="FW154" i="1"/>
  <c r="EI154" i="1"/>
  <c r="EW154" i="1" s="1"/>
  <c r="CI154" i="1"/>
  <c r="CS154" i="1" s="1"/>
  <c r="CU154" i="1" s="1"/>
  <c r="DI154" i="1"/>
  <c r="DS154" i="1" s="1"/>
  <c r="DU154" i="1" s="1"/>
  <c r="J155" i="1"/>
  <c r="CI155" i="1" s="1"/>
  <c r="CS155" i="1" s="1"/>
  <c r="CU155" i="1" s="1"/>
  <c r="J156" i="1"/>
  <c r="EI156" i="1" s="1"/>
  <c r="AC158" i="1"/>
  <c r="N157" i="1"/>
  <c r="AT407" i="1"/>
  <c r="AF407" i="1"/>
  <c r="BU157" i="1"/>
  <c r="BO157" i="1"/>
  <c r="X157" i="1"/>
  <c r="AH407" i="1"/>
  <c r="BM157" i="1"/>
  <c r="BQ157" i="1"/>
  <c r="BS157" i="1"/>
  <c r="AR407" i="1"/>
  <c r="H156" i="1"/>
  <c r="AO407" i="1"/>
  <c r="AQ407" i="1"/>
  <c r="BM158" i="1"/>
  <c r="AB407" i="1" l="1"/>
  <c r="DQ157" i="1"/>
  <c r="CQ157" i="1"/>
  <c r="R157" i="1"/>
  <c r="C157" i="1"/>
  <c r="B157" i="1" a="1"/>
  <c r="B157" i="1" s="1"/>
  <c r="EQ157" i="1"/>
  <c r="FQ157" i="1"/>
  <c r="L157" i="1"/>
  <c r="CW154" i="1"/>
  <c r="DW154" i="1"/>
  <c r="ES154" i="1"/>
  <c r="EU154" i="1" s="1"/>
  <c r="DI155" i="1"/>
  <c r="DW155" i="1" s="1"/>
  <c r="CW155" i="1"/>
  <c r="EI155" i="1"/>
  <c r="ES155" i="1" s="1"/>
  <c r="EU155" i="1" s="1"/>
  <c r="FI155" i="1"/>
  <c r="FW155" i="1" s="1"/>
  <c r="FI156" i="1"/>
  <c r="FS156" i="1" s="1"/>
  <c r="FU156" i="1" s="1"/>
  <c r="DI156" i="1"/>
  <c r="DW156" i="1" s="1"/>
  <c r="CI156" i="1"/>
  <c r="CW156" i="1" s="1"/>
  <c r="EW156" i="1"/>
  <c r="ES156" i="1"/>
  <c r="EU156" i="1" s="1"/>
  <c r="AC159" i="1"/>
  <c r="X158" i="1"/>
  <c r="AT408" i="1"/>
  <c r="AF408" i="1"/>
  <c r="H157" i="1"/>
  <c r="AQ408" i="1"/>
  <c r="AO408" i="1"/>
  <c r="BU158" i="1"/>
  <c r="BQ158" i="1"/>
  <c r="N158" i="1"/>
  <c r="AR408" i="1"/>
  <c r="BO158" i="1"/>
  <c r="D157" i="1"/>
  <c r="AH408" i="1"/>
  <c r="BS158" i="1"/>
  <c r="AR409" i="1"/>
  <c r="J157" i="1" l="1"/>
  <c r="CI157" i="1" s="1"/>
  <c r="CS157" i="1" s="1"/>
  <c r="CU157" i="1" s="1"/>
  <c r="L158" i="1"/>
  <c r="DS155" i="1"/>
  <c r="DU155" i="1" s="1"/>
  <c r="FS155" i="1"/>
  <c r="FU155" i="1" s="1"/>
  <c r="EW155" i="1"/>
  <c r="AB408" i="1"/>
  <c r="EQ158" i="1"/>
  <c r="B158" i="1" a="1"/>
  <c r="B158" i="1" s="1"/>
  <c r="C158" i="1"/>
  <c r="FQ158" i="1"/>
  <c r="DQ158" i="1"/>
  <c r="CQ158" i="1"/>
  <c r="R158" i="1"/>
  <c r="CS156" i="1"/>
  <c r="CU156" i="1" s="1"/>
  <c r="DS156" i="1"/>
  <c r="DU156" i="1" s="1"/>
  <c r="FW156" i="1"/>
  <c r="AC160" i="1"/>
  <c r="AH409" i="1"/>
  <c r="N159" i="1"/>
  <c r="AT409" i="1"/>
  <c r="AH410" i="1"/>
  <c r="BQ159" i="1"/>
  <c r="AO409" i="1"/>
  <c r="BS159" i="1"/>
  <c r="AF409" i="1"/>
  <c r="BO159" i="1"/>
  <c r="BU159" i="1"/>
  <c r="AQ409" i="1"/>
  <c r="H158" i="1"/>
  <c r="D158" i="1"/>
  <c r="X159" i="1"/>
  <c r="BM159" i="1"/>
  <c r="R159" i="1" l="1"/>
  <c r="FQ159" i="1"/>
  <c r="EQ159" i="1"/>
  <c r="CQ159" i="1"/>
  <c r="C159" i="1"/>
  <c r="B159" i="1" a="1"/>
  <c r="B159" i="1" s="1"/>
  <c r="DQ159" i="1"/>
  <c r="CW157" i="1"/>
  <c r="FI157" i="1"/>
  <c r="FS157" i="1" s="1"/>
  <c r="FU157" i="1" s="1"/>
  <c r="DI157" i="1"/>
  <c r="DS157" i="1" s="1"/>
  <c r="DU157" i="1" s="1"/>
  <c r="EI157" i="1"/>
  <c r="EW157" i="1" s="1"/>
  <c r="L159" i="1"/>
  <c r="AB409" i="1"/>
  <c r="J158" i="1"/>
  <c r="EI158" i="1" s="1"/>
  <c r="EW158" i="1" s="1"/>
  <c r="AC161" i="1"/>
  <c r="AO410" i="1"/>
  <c r="BQ160" i="1"/>
  <c r="BS160" i="1"/>
  <c r="BM160" i="1"/>
  <c r="H159" i="1"/>
  <c r="AT410" i="1"/>
  <c r="BU160" i="1"/>
  <c r="AF410" i="1"/>
  <c r="D159" i="1"/>
  <c r="AQ410" i="1"/>
  <c r="BO160" i="1"/>
  <c r="N160" i="1"/>
  <c r="AR410" i="1"/>
  <c r="X160" i="1"/>
  <c r="L160" i="1" l="1"/>
  <c r="J159" i="1"/>
  <c r="DI159" i="1" s="1"/>
  <c r="FW157" i="1"/>
  <c r="ES157" i="1"/>
  <c r="EU157" i="1" s="1"/>
  <c r="DW157" i="1"/>
  <c r="C160" i="1"/>
  <c r="EQ160" i="1"/>
  <c r="FQ160" i="1"/>
  <c r="R160" i="1"/>
  <c r="DQ160" i="1"/>
  <c r="B160" i="1" a="1"/>
  <c r="B160" i="1" s="1"/>
  <c r="CQ160" i="1"/>
  <c r="AB410" i="1"/>
  <c r="FI158" i="1"/>
  <c r="FW158" i="1" s="1"/>
  <c r="ES158" i="1"/>
  <c r="EU158" i="1" s="1"/>
  <c r="DI158" i="1"/>
  <c r="DW158" i="1" s="1"/>
  <c r="CI158" i="1"/>
  <c r="CW158" i="1" s="1"/>
  <c r="AC162" i="1"/>
  <c r="BU161" i="1"/>
  <c r="AF411" i="1"/>
  <c r="AQ411" i="1"/>
  <c r="BM161" i="1"/>
  <c r="N161" i="1"/>
  <c r="BO161" i="1"/>
  <c r="D160" i="1"/>
  <c r="AR411" i="1"/>
  <c r="AO411" i="1"/>
  <c r="AH411" i="1"/>
  <c r="BQ161" i="1"/>
  <c r="BS161" i="1"/>
  <c r="X161" i="1"/>
  <c r="AT411" i="1"/>
  <c r="BM162" i="1"/>
  <c r="CI159" i="1" l="1"/>
  <c r="CS159" i="1" s="1"/>
  <c r="CU159" i="1" s="1"/>
  <c r="FI159" i="1"/>
  <c r="FW159" i="1" s="1"/>
  <c r="EI159" i="1"/>
  <c r="EW159" i="1" s="1"/>
  <c r="L161" i="1"/>
  <c r="J160" i="1"/>
  <c r="FI160" i="1" s="1"/>
  <c r="FS160" i="1" s="1"/>
  <c r="FU160" i="1" s="1"/>
  <c r="CS158" i="1"/>
  <c r="CU158" i="1" s="1"/>
  <c r="DS158" i="1"/>
  <c r="DU158" i="1" s="1"/>
  <c r="FS158" i="1"/>
  <c r="FU158" i="1" s="1"/>
  <c r="AB411" i="1"/>
  <c r="C161" i="1"/>
  <c r="EQ161" i="1"/>
  <c r="FQ161" i="1"/>
  <c r="CQ161" i="1"/>
  <c r="R161" i="1"/>
  <c r="DQ161" i="1"/>
  <c r="B161" i="1" a="1"/>
  <c r="B161" i="1" s="1"/>
  <c r="DW159" i="1"/>
  <c r="DS159" i="1"/>
  <c r="DU159" i="1" s="1"/>
  <c r="AC163" i="1"/>
  <c r="BU162" i="1"/>
  <c r="AO412" i="1"/>
  <c r="AQ412" i="1"/>
  <c r="AT412" i="1"/>
  <c r="BS162" i="1"/>
  <c r="BO162" i="1"/>
  <c r="D161" i="1"/>
  <c r="N162" i="1"/>
  <c r="H160" i="1"/>
  <c r="BQ162" i="1"/>
  <c r="X162" i="1"/>
  <c r="AF412" i="1"/>
  <c r="AH412" i="1"/>
  <c r="AR412" i="1"/>
  <c r="X163" i="1"/>
  <c r="AO413" i="1"/>
  <c r="CW159" i="1" l="1"/>
  <c r="FS159" i="1"/>
  <c r="FU159" i="1" s="1"/>
  <c r="L162" i="1"/>
  <c r="ES159" i="1"/>
  <c r="EU159" i="1" s="1"/>
  <c r="C162" i="1"/>
  <c r="FQ162" i="1"/>
  <c r="R162" i="1"/>
  <c r="DQ162" i="1"/>
  <c r="B162" i="1" a="1"/>
  <c r="B162" i="1" s="1"/>
  <c r="J162" i="1" s="1"/>
  <c r="DI162" i="1" s="1"/>
  <c r="EQ162" i="1"/>
  <c r="CQ162" i="1"/>
  <c r="AB412" i="1"/>
  <c r="FW160" i="1"/>
  <c r="CI160" i="1"/>
  <c r="CW160" i="1" s="1"/>
  <c r="EI160" i="1"/>
  <c r="DI160" i="1"/>
  <c r="DW160" i="1" s="1"/>
  <c r="J161" i="1"/>
  <c r="EI161" i="1" s="1"/>
  <c r="ES161" i="1" s="1"/>
  <c r="EU161" i="1" s="1"/>
  <c r="CQ163" i="1"/>
  <c r="EQ163" i="1"/>
  <c r="C163" i="1"/>
  <c r="DQ163" i="1"/>
  <c r="FQ163" i="1"/>
  <c r="R163" i="1"/>
  <c r="B163" i="1" a="1"/>
  <c r="B163" i="1" s="1"/>
  <c r="AC164" i="1"/>
  <c r="AR413" i="1"/>
  <c r="H161" i="1"/>
  <c r="BU163" i="1"/>
  <c r="BS163" i="1"/>
  <c r="AQ413" i="1"/>
  <c r="BQ163" i="1"/>
  <c r="AH413" i="1"/>
  <c r="BO163" i="1"/>
  <c r="AF413" i="1"/>
  <c r="AT413" i="1"/>
  <c r="N163" i="1"/>
  <c r="H162" i="1"/>
  <c r="BM163" i="1"/>
  <c r="D162" i="1"/>
  <c r="AQ414" i="1"/>
  <c r="AB413" i="1" l="1"/>
  <c r="L163" i="1"/>
  <c r="L164" i="1"/>
  <c r="CS160" i="1"/>
  <c r="CU160" i="1" s="1"/>
  <c r="ES160" i="1"/>
  <c r="EU160" i="1" s="1"/>
  <c r="EW160" i="1"/>
  <c r="DS160" i="1"/>
  <c r="DU160" i="1" s="1"/>
  <c r="EW161" i="1"/>
  <c r="FI161" i="1"/>
  <c r="FW161" i="1" s="1"/>
  <c r="CI161" i="1"/>
  <c r="CW161" i="1" s="1"/>
  <c r="DI161" i="1"/>
  <c r="DW161" i="1" s="1"/>
  <c r="J163" i="1"/>
  <c r="CI163" i="1" s="1"/>
  <c r="CI162" i="1"/>
  <c r="CS162" i="1" s="1"/>
  <c r="CU162" i="1" s="1"/>
  <c r="EI162" i="1"/>
  <c r="ES162" i="1" s="1"/>
  <c r="EU162" i="1" s="1"/>
  <c r="FI162" i="1"/>
  <c r="FW162" i="1" s="1"/>
  <c r="DW162" i="1"/>
  <c r="DS162" i="1"/>
  <c r="DU162" i="1" s="1"/>
  <c r="AC165" i="1"/>
  <c r="D163" i="1"/>
  <c r="BS164" i="1"/>
  <c r="AT414" i="1"/>
  <c r="BO164" i="1"/>
  <c r="X164" i="1"/>
  <c r="BQ164" i="1"/>
  <c r="BM164" i="1"/>
  <c r="AR414" i="1"/>
  <c r="BU164" i="1"/>
  <c r="H163" i="1"/>
  <c r="AF414" i="1"/>
  <c r="AO414" i="1"/>
  <c r="N164" i="1"/>
  <c r="AH414" i="1"/>
  <c r="FQ164" i="1" l="1"/>
  <c r="B164" i="1" a="1"/>
  <c r="B164" i="1" s="1"/>
  <c r="C164" i="1"/>
  <c r="EQ164" i="1"/>
  <c r="DQ164" i="1"/>
  <c r="CQ164" i="1"/>
  <c r="R164" i="1"/>
  <c r="FS161" i="1"/>
  <c r="FU161" i="1" s="1"/>
  <c r="CS161" i="1"/>
  <c r="CU161" i="1" s="1"/>
  <c r="DS161" i="1"/>
  <c r="DU161" i="1" s="1"/>
  <c r="AB414" i="1"/>
  <c r="EW162" i="1"/>
  <c r="EI163" i="1"/>
  <c r="ES163" i="1" s="1"/>
  <c r="EU163" i="1" s="1"/>
  <c r="CW162" i="1"/>
  <c r="FS162" i="1"/>
  <c r="FU162" i="1" s="1"/>
  <c r="FI163" i="1"/>
  <c r="FS163" i="1" s="1"/>
  <c r="FU163" i="1" s="1"/>
  <c r="DI163" i="1"/>
  <c r="DW163" i="1" s="1"/>
  <c r="CS163" i="1"/>
  <c r="CU163" i="1" s="1"/>
  <c r="CW163" i="1"/>
  <c r="AC166" i="1"/>
  <c r="BS165" i="1"/>
  <c r="BM165" i="1"/>
  <c r="BO165" i="1"/>
  <c r="AH415" i="1"/>
  <c r="AQ415" i="1"/>
  <c r="AO415" i="1"/>
  <c r="AT415" i="1"/>
  <c r="N165" i="1"/>
  <c r="AR415" i="1"/>
  <c r="BQ165" i="1"/>
  <c r="X165" i="1"/>
  <c r="BU165" i="1"/>
  <c r="AF415" i="1"/>
  <c r="AO416" i="1"/>
  <c r="L165" i="1" l="1"/>
  <c r="J164" i="1"/>
  <c r="CI164" i="1" s="1"/>
  <c r="CS164" i="1" s="1"/>
  <c r="CU164" i="1" s="1"/>
  <c r="EQ165" i="1"/>
  <c r="R165" i="1"/>
  <c r="FQ165" i="1"/>
  <c r="B165" i="1" a="1"/>
  <c r="B165" i="1" s="1"/>
  <c r="C165" i="1"/>
  <c r="CQ165" i="1"/>
  <c r="DQ165" i="1"/>
  <c r="AB415" i="1"/>
  <c r="FW163" i="1"/>
  <c r="DS163" i="1"/>
  <c r="DU163" i="1" s="1"/>
  <c r="EW163" i="1"/>
  <c r="AC167" i="1"/>
  <c r="BM166" i="1"/>
  <c r="AT416" i="1"/>
  <c r="X166" i="1"/>
  <c r="D165" i="1"/>
  <c r="BS166" i="1"/>
  <c r="N166" i="1"/>
  <c r="BQ166" i="1"/>
  <c r="AF416" i="1"/>
  <c r="D164" i="1"/>
  <c r="AH416" i="1"/>
  <c r="BO166" i="1"/>
  <c r="AQ416" i="1"/>
  <c r="BU166" i="1"/>
  <c r="BO167" i="1"/>
  <c r="H164" i="1"/>
  <c r="AR416" i="1"/>
  <c r="L166" i="1" l="1"/>
  <c r="FI164" i="1"/>
  <c r="FW164" i="1" s="1"/>
  <c r="EI164" i="1"/>
  <c r="ES164" i="1" s="1"/>
  <c r="EU164" i="1" s="1"/>
  <c r="CW164" i="1"/>
  <c r="DI164" i="1"/>
  <c r="DW164" i="1" s="1"/>
  <c r="DQ166" i="1"/>
  <c r="CQ166" i="1"/>
  <c r="FQ166" i="1"/>
  <c r="R166" i="1"/>
  <c r="B166" i="1" a="1"/>
  <c r="B166" i="1" s="1"/>
  <c r="C166" i="1"/>
  <c r="EQ166" i="1"/>
  <c r="AB416" i="1"/>
  <c r="J165" i="1"/>
  <c r="EI165" i="1" s="1"/>
  <c r="ES165" i="1" s="1"/>
  <c r="EU165" i="1" s="1"/>
  <c r="AC168" i="1"/>
  <c r="AF417" i="1"/>
  <c r="AR417" i="1"/>
  <c r="BU167" i="1"/>
  <c r="N167" i="1"/>
  <c r="AO417" i="1"/>
  <c r="X167" i="1"/>
  <c r="AT417" i="1"/>
  <c r="BS167" i="1"/>
  <c r="AH418" i="1"/>
  <c r="D166" i="1"/>
  <c r="BM167" i="1"/>
  <c r="BQ167" i="1"/>
  <c r="AQ417" i="1"/>
  <c r="H165" i="1"/>
  <c r="H166" i="1"/>
  <c r="AH417" i="1"/>
  <c r="AB417" i="1" l="1"/>
  <c r="L167" i="1"/>
  <c r="C167" i="1"/>
  <c r="EQ167" i="1"/>
  <c r="DQ167" i="1"/>
  <c r="R167" i="1"/>
  <c r="CQ167" i="1"/>
  <c r="FQ167" i="1"/>
  <c r="B167" i="1" a="1"/>
  <c r="B167" i="1" s="1"/>
  <c r="J167" i="1" s="1"/>
  <c r="CI167" i="1" s="1"/>
  <c r="EW164" i="1"/>
  <c r="FS164" i="1"/>
  <c r="FU164" i="1" s="1"/>
  <c r="DS164" i="1"/>
  <c r="DU164" i="1" s="1"/>
  <c r="J166" i="1"/>
  <c r="DI166" i="1" s="1"/>
  <c r="DW166" i="1" s="1"/>
  <c r="DI165" i="1"/>
  <c r="DW165" i="1" s="1"/>
  <c r="FI165" i="1"/>
  <c r="FS165" i="1" s="1"/>
  <c r="FU165" i="1" s="1"/>
  <c r="EW165" i="1"/>
  <c r="CI165" i="1"/>
  <c r="CW165" i="1" s="1"/>
  <c r="C168" i="1"/>
  <c r="CQ168" i="1"/>
  <c r="DQ168" i="1"/>
  <c r="EQ168" i="1"/>
  <c r="FQ168" i="1"/>
  <c r="R168" i="1"/>
  <c r="B168" i="1" a="1"/>
  <c r="B168" i="1" s="1"/>
  <c r="AC169" i="1"/>
  <c r="BS168" i="1"/>
  <c r="H167" i="1"/>
  <c r="BQ168" i="1"/>
  <c r="AR419" i="1"/>
  <c r="D167" i="1"/>
  <c r="AQ418" i="1"/>
  <c r="X168" i="1"/>
  <c r="BM168" i="1"/>
  <c r="AR418" i="1"/>
  <c r="AT418" i="1"/>
  <c r="AF418" i="1"/>
  <c r="N168" i="1"/>
  <c r="BO168" i="1"/>
  <c r="AO418" i="1"/>
  <c r="BU168" i="1"/>
  <c r="AB418" i="1" l="1"/>
  <c r="L168" i="1"/>
  <c r="DS166" i="1"/>
  <c r="DU166" i="1" s="1"/>
  <c r="FI166" i="1"/>
  <c r="FS166" i="1" s="1"/>
  <c r="FU166" i="1" s="1"/>
  <c r="EI166" i="1"/>
  <c r="ES166" i="1" s="1"/>
  <c r="EU166" i="1" s="1"/>
  <c r="CI166" i="1"/>
  <c r="CW166" i="1" s="1"/>
  <c r="DS165" i="1"/>
  <c r="DU165" i="1" s="1"/>
  <c r="FW165" i="1"/>
  <c r="CS165" i="1"/>
  <c r="CU165" i="1" s="1"/>
  <c r="EI167" i="1"/>
  <c r="EW167" i="1" s="1"/>
  <c r="FI167" i="1"/>
  <c r="FW167" i="1" s="1"/>
  <c r="DI167" i="1"/>
  <c r="DS167" i="1" s="1"/>
  <c r="DU167" i="1" s="1"/>
  <c r="J168" i="1"/>
  <c r="EI168" i="1" s="1"/>
  <c r="CW167" i="1"/>
  <c r="CS167" i="1"/>
  <c r="CU167" i="1" s="1"/>
  <c r="AC170" i="1"/>
  <c r="N169" i="1"/>
  <c r="BM169" i="1"/>
  <c r="D168" i="1"/>
  <c r="BS169" i="1"/>
  <c r="BU169" i="1"/>
  <c r="AO419" i="1"/>
  <c r="AQ419" i="1"/>
  <c r="X169" i="1"/>
  <c r="AT420" i="1"/>
  <c r="AF419" i="1"/>
  <c r="AT419" i="1"/>
  <c r="BQ169" i="1"/>
  <c r="BO169" i="1"/>
  <c r="H168" i="1"/>
  <c r="AH419" i="1"/>
  <c r="BO170" i="1"/>
  <c r="L169" i="1" l="1"/>
  <c r="L170" i="1"/>
  <c r="CS166" i="1"/>
  <c r="CU166" i="1" s="1"/>
  <c r="FW166" i="1"/>
  <c r="EW166" i="1"/>
  <c r="AB419" i="1"/>
  <c r="FQ169" i="1"/>
  <c r="CQ169" i="1"/>
  <c r="R169" i="1"/>
  <c r="DQ169" i="1"/>
  <c r="B169" i="1" a="1"/>
  <c r="B169" i="1" s="1"/>
  <c r="C169" i="1"/>
  <c r="EQ169" i="1"/>
  <c r="FS167" i="1"/>
  <c r="FU167" i="1" s="1"/>
  <c r="ES167" i="1"/>
  <c r="EU167" i="1" s="1"/>
  <c r="DW167" i="1"/>
  <c r="DI168" i="1"/>
  <c r="DS168" i="1" s="1"/>
  <c r="DU168" i="1" s="1"/>
  <c r="CI168" i="1"/>
  <c r="CW168" i="1" s="1"/>
  <c r="FI168" i="1"/>
  <c r="FW168" i="1" s="1"/>
  <c r="AC171" i="1"/>
  <c r="EW168" i="1"/>
  <c r="ES168" i="1"/>
  <c r="EU168" i="1" s="1"/>
  <c r="AH420" i="1"/>
  <c r="AF420" i="1"/>
  <c r="BM170" i="1"/>
  <c r="BU170" i="1"/>
  <c r="AO420" i="1"/>
  <c r="AQ420" i="1"/>
  <c r="D169" i="1"/>
  <c r="H169" i="1"/>
  <c r="BS170" i="1"/>
  <c r="AR420" i="1"/>
  <c r="X170" i="1"/>
  <c r="BQ170" i="1"/>
  <c r="N170" i="1"/>
  <c r="AB420" i="1" l="1"/>
  <c r="EQ170" i="1"/>
  <c r="FQ170" i="1"/>
  <c r="DQ170" i="1"/>
  <c r="R170" i="1"/>
  <c r="CQ170" i="1"/>
  <c r="B170" i="1" a="1"/>
  <c r="B170" i="1" s="1"/>
  <c r="C170" i="1"/>
  <c r="J169" i="1"/>
  <c r="DI169" i="1" s="1"/>
  <c r="DS169" i="1" s="1"/>
  <c r="DU169" i="1" s="1"/>
  <c r="FS168" i="1"/>
  <c r="FU168" i="1" s="1"/>
  <c r="CS168" i="1"/>
  <c r="CU168" i="1" s="1"/>
  <c r="DW168" i="1"/>
  <c r="AC172" i="1"/>
  <c r="BO171" i="1"/>
  <c r="AF421" i="1"/>
  <c r="AO421" i="1"/>
  <c r="AT421" i="1"/>
  <c r="BM171" i="1"/>
  <c r="AQ421" i="1"/>
  <c r="BU171" i="1"/>
  <c r="X171" i="1"/>
  <c r="N171" i="1"/>
  <c r="BS171" i="1"/>
  <c r="AR421" i="1"/>
  <c r="AH421" i="1"/>
  <c r="BQ171" i="1"/>
  <c r="H170" i="1"/>
  <c r="J170" i="1" l="1"/>
  <c r="CI170" i="1" s="1"/>
  <c r="CW170" i="1" s="1"/>
  <c r="L171" i="1"/>
  <c r="AB421" i="1"/>
  <c r="C171" i="1"/>
  <c r="DQ171" i="1"/>
  <c r="CQ171" i="1"/>
  <c r="R171" i="1"/>
  <c r="FQ171" i="1"/>
  <c r="B171" i="1" a="1"/>
  <c r="B171" i="1" s="1"/>
  <c r="EQ171" i="1"/>
  <c r="DW169" i="1"/>
  <c r="CI169" i="1"/>
  <c r="CW169" i="1" s="1"/>
  <c r="EI169" i="1"/>
  <c r="EW169" i="1" s="1"/>
  <c r="FI169" i="1"/>
  <c r="FW169" i="1" s="1"/>
  <c r="AC173" i="1"/>
  <c r="D171" i="1"/>
  <c r="AH422" i="1"/>
  <c r="AO422" i="1"/>
  <c r="N173" i="1"/>
  <c r="BO172" i="1"/>
  <c r="AQ422" i="1"/>
  <c r="BU172" i="1"/>
  <c r="BS172" i="1"/>
  <c r="N172" i="1"/>
  <c r="H171" i="1"/>
  <c r="AR422" i="1"/>
  <c r="AT422" i="1"/>
  <c r="D170" i="1"/>
  <c r="BM172" i="1"/>
  <c r="BQ172" i="1"/>
  <c r="AF422" i="1"/>
  <c r="X172" i="1"/>
  <c r="AO423" i="1"/>
  <c r="AT423" i="1"/>
  <c r="FI170" i="1" l="1"/>
  <c r="FS170" i="1" s="1"/>
  <c r="FU170" i="1" s="1"/>
  <c r="EI170" i="1"/>
  <c r="EW170" i="1" s="1"/>
  <c r="CS170" i="1"/>
  <c r="CU170" i="1" s="1"/>
  <c r="DI170" i="1"/>
  <c r="DW170" i="1" s="1"/>
  <c r="J171" i="1"/>
  <c r="FI171" i="1" s="1"/>
  <c r="FS171" i="1" s="1"/>
  <c r="FU171" i="1" s="1"/>
  <c r="CS169" i="1"/>
  <c r="CU169" i="1" s="1"/>
  <c r="ES169" i="1"/>
  <c r="EU169" i="1" s="1"/>
  <c r="FS169" i="1"/>
  <c r="FU169" i="1" s="1"/>
  <c r="DQ172" i="1"/>
  <c r="C172" i="1"/>
  <c r="CQ172" i="1"/>
  <c r="FQ172" i="1"/>
  <c r="B172" i="1" a="1"/>
  <c r="B172" i="1" s="1"/>
  <c r="EQ172" i="1"/>
  <c r="R172" i="1"/>
  <c r="L172" i="1"/>
  <c r="AB422" i="1"/>
  <c r="ES170" i="1"/>
  <c r="EU170" i="1" s="1"/>
  <c r="AB423" i="1"/>
  <c r="AC174" i="1"/>
  <c r="AR423" i="1"/>
  <c r="BM173" i="1"/>
  <c r="AF423" i="1"/>
  <c r="BU173" i="1"/>
  <c r="BO173" i="1"/>
  <c r="BS173" i="1"/>
  <c r="AQ423" i="1"/>
  <c r="AH423" i="1"/>
  <c r="X173" i="1"/>
  <c r="D172" i="1"/>
  <c r="BU174" i="1"/>
  <c r="BQ173" i="1"/>
  <c r="FW170" i="1" l="1"/>
  <c r="DS170" i="1"/>
  <c r="DU170" i="1" s="1"/>
  <c r="FW171" i="1"/>
  <c r="EI171" i="1"/>
  <c r="ES171" i="1" s="1"/>
  <c r="EU171" i="1" s="1"/>
  <c r="CI171" i="1"/>
  <c r="CW171" i="1" s="1"/>
  <c r="DI171" i="1"/>
  <c r="DS171" i="1" s="1"/>
  <c r="DU171" i="1" s="1"/>
  <c r="J172" i="1"/>
  <c r="EI172" i="1" s="1"/>
  <c r="EW172" i="1" s="1"/>
  <c r="L173" i="1"/>
  <c r="C173" i="1"/>
  <c r="CQ173" i="1"/>
  <c r="R173" i="1"/>
  <c r="FQ173" i="1"/>
  <c r="B173" i="1" a="1"/>
  <c r="B173" i="1" s="1"/>
  <c r="DQ173" i="1"/>
  <c r="EQ173" i="1"/>
  <c r="AC175" i="1"/>
  <c r="AQ424" i="1"/>
  <c r="H172" i="1"/>
  <c r="N174" i="1"/>
  <c r="AF424" i="1"/>
  <c r="BM174" i="1"/>
  <c r="X174" i="1"/>
  <c r="AT424" i="1"/>
  <c r="H173" i="1"/>
  <c r="BQ174" i="1"/>
  <c r="AO424" i="1"/>
  <c r="BO174" i="1"/>
  <c r="D173" i="1"/>
  <c r="AH424" i="1"/>
  <c r="AR424" i="1"/>
  <c r="BS174" i="1"/>
  <c r="BO175" i="1"/>
  <c r="DW171" i="1" l="1"/>
  <c r="CS171" i="1"/>
  <c r="CU171" i="1" s="1"/>
  <c r="EW171" i="1"/>
  <c r="L174" i="1"/>
  <c r="CI172" i="1"/>
  <c r="CS172" i="1" s="1"/>
  <c r="CU172" i="1" s="1"/>
  <c r="DI172" i="1"/>
  <c r="DW172" i="1" s="1"/>
  <c r="ES172" i="1"/>
  <c r="EU172" i="1" s="1"/>
  <c r="FI172" i="1"/>
  <c r="FS172" i="1" s="1"/>
  <c r="FU172" i="1" s="1"/>
  <c r="DQ174" i="1"/>
  <c r="R174" i="1"/>
  <c r="EQ174" i="1"/>
  <c r="B174" i="1" a="1"/>
  <c r="B174" i="1" s="1"/>
  <c r="C174" i="1"/>
  <c r="CQ174" i="1"/>
  <c r="FQ174" i="1"/>
  <c r="J173" i="1"/>
  <c r="FI173" i="1" s="1"/>
  <c r="FW173" i="1" s="1"/>
  <c r="AB424" i="1"/>
  <c r="AC176" i="1"/>
  <c r="BQ175" i="1"/>
  <c r="N175" i="1"/>
  <c r="BU175" i="1"/>
  <c r="AF425" i="1"/>
  <c r="AO425" i="1"/>
  <c r="AH425" i="1"/>
  <c r="BM175" i="1"/>
  <c r="AQ425" i="1"/>
  <c r="D174" i="1"/>
  <c r="AR425" i="1"/>
  <c r="AT425" i="1"/>
  <c r="BS175" i="1"/>
  <c r="X175" i="1"/>
  <c r="DS172" i="1" l="1"/>
  <c r="DU172" i="1" s="1"/>
  <c r="CW172" i="1"/>
  <c r="C175" i="1"/>
  <c r="FQ175" i="1"/>
  <c r="R175" i="1"/>
  <c r="CQ175" i="1"/>
  <c r="B175" i="1" a="1"/>
  <c r="B175" i="1" s="1"/>
  <c r="EQ175" i="1"/>
  <c r="DQ175" i="1"/>
  <c r="AB425" i="1"/>
  <c r="L175" i="1"/>
  <c r="FW172" i="1"/>
  <c r="J174" i="1"/>
  <c r="CI174" i="1" s="1"/>
  <c r="CW174" i="1" s="1"/>
  <c r="DI173" i="1"/>
  <c r="DW173" i="1" s="1"/>
  <c r="FS173" i="1"/>
  <c r="FU173" i="1" s="1"/>
  <c r="EI173" i="1"/>
  <c r="EW173" i="1" s="1"/>
  <c r="CI173" i="1"/>
  <c r="CS173" i="1" s="1"/>
  <c r="CU173" i="1" s="1"/>
  <c r="AC177" i="1"/>
  <c r="BU176" i="1"/>
  <c r="X177" i="1"/>
  <c r="AQ426" i="1"/>
  <c r="AO426" i="1"/>
  <c r="BO176" i="1"/>
  <c r="H174" i="1"/>
  <c r="N176" i="1"/>
  <c r="BQ176" i="1"/>
  <c r="J175" i="1" l="1"/>
  <c r="EI175" i="1" s="1"/>
  <c r="BM176" i="1"/>
  <c r="BU177" i="1"/>
  <c r="AF426" i="1"/>
  <c r="H175" i="1"/>
  <c r="X176" i="1"/>
  <c r="D175" i="1"/>
  <c r="BS176" i="1"/>
  <c r="AT426" i="1"/>
  <c r="BS177" i="1"/>
  <c r="AH426" i="1"/>
  <c r="AR426" i="1"/>
  <c r="DQ176" i="1" l="1"/>
  <c r="EQ176" i="1"/>
  <c r="C176" i="1"/>
  <c r="CQ176" i="1"/>
  <c r="R176" i="1"/>
  <c r="FQ176" i="1"/>
  <c r="B176" i="1" a="1"/>
  <c r="B176" i="1" s="1"/>
  <c r="AB426" i="1"/>
  <c r="FI174" i="1"/>
  <c r="FS174" i="1" s="1"/>
  <c r="FU174" i="1" s="1"/>
  <c r="DI174" i="1"/>
  <c r="DW174" i="1" s="1"/>
  <c r="CS174" i="1"/>
  <c r="CU174" i="1" s="1"/>
  <c r="EI174" i="1"/>
  <c r="EW174" i="1" s="1"/>
  <c r="L176" i="1"/>
  <c r="DS173" i="1"/>
  <c r="DU173" i="1" s="1"/>
  <c r="ES173" i="1"/>
  <c r="EU173" i="1" s="1"/>
  <c r="CW173" i="1"/>
  <c r="DI175" i="1"/>
  <c r="DW175" i="1" s="1"/>
  <c r="FI175" i="1"/>
  <c r="FS175" i="1" s="1"/>
  <c r="FU175" i="1" s="1"/>
  <c r="CI175" i="1"/>
  <c r="CS175" i="1" s="1"/>
  <c r="CU175" i="1" s="1"/>
  <c r="AC178" i="1"/>
  <c r="EW175" i="1"/>
  <c r="ES175" i="1"/>
  <c r="EU175" i="1" s="1"/>
  <c r="BQ177" i="1"/>
  <c r="AF427" i="1"/>
  <c r="BO177" i="1"/>
  <c r="AQ427" i="1"/>
  <c r="AO427" i="1"/>
  <c r="AR427" i="1"/>
  <c r="N177" i="1"/>
  <c r="D176" i="1"/>
  <c r="AT427" i="1"/>
  <c r="AH427" i="1"/>
  <c r="BM177" i="1"/>
  <c r="L177" i="1" l="1"/>
  <c r="J176" i="1"/>
  <c r="FI176" i="1" s="1"/>
  <c r="FS176" i="1" s="1"/>
  <c r="FU176" i="1" s="1"/>
  <c r="DQ177" i="1"/>
  <c r="C177" i="1"/>
  <c r="R177" i="1"/>
  <c r="CQ177" i="1"/>
  <c r="B177" i="1" a="1"/>
  <c r="B177" i="1" s="1"/>
  <c r="EQ177" i="1"/>
  <c r="FQ177" i="1"/>
  <c r="AB427" i="1"/>
  <c r="FW174" i="1"/>
  <c r="DS174" i="1"/>
  <c r="DU174" i="1" s="1"/>
  <c r="ES174" i="1"/>
  <c r="EU174" i="1" s="1"/>
  <c r="DS175" i="1"/>
  <c r="DU175" i="1" s="1"/>
  <c r="CW175" i="1"/>
  <c r="FW175" i="1"/>
  <c r="AC179" i="1"/>
  <c r="H177" i="1"/>
  <c r="N178" i="1"/>
  <c r="AO428" i="1"/>
  <c r="AF428" i="1"/>
  <c r="BQ178" i="1"/>
  <c r="BM179" i="1"/>
  <c r="AQ429" i="1"/>
  <c r="BO178" i="1"/>
  <c r="AT428" i="1"/>
  <c r="BS179" i="1"/>
  <c r="AH429" i="1"/>
  <c r="H176" i="1"/>
  <c r="AQ428" i="1"/>
  <c r="AH428" i="1"/>
  <c r="BM178" i="1"/>
  <c r="BS178" i="1"/>
  <c r="D177" i="1"/>
  <c r="AR428" i="1"/>
  <c r="X179" i="1"/>
  <c r="BO179" i="1"/>
  <c r="X178" i="1"/>
  <c r="AO429" i="1"/>
  <c r="BU178" i="1"/>
  <c r="BU179" i="1"/>
  <c r="AF429" i="1"/>
  <c r="AT429" i="1"/>
  <c r="N179" i="1"/>
  <c r="DI176" i="1" l="1"/>
  <c r="DS176" i="1" s="1"/>
  <c r="DU176" i="1" s="1"/>
  <c r="J177" i="1"/>
  <c r="DI177" i="1" s="1"/>
  <c r="DW177" i="1" s="1"/>
  <c r="CI176" i="1"/>
  <c r="CS176" i="1" s="1"/>
  <c r="CU176" i="1" s="1"/>
  <c r="FW176" i="1"/>
  <c r="EI176" i="1"/>
  <c r="EW176" i="1" s="1"/>
  <c r="L178" i="1"/>
  <c r="L179" i="1"/>
  <c r="AB428" i="1"/>
  <c r="C178" i="1"/>
  <c r="CQ178" i="1"/>
  <c r="R178" i="1"/>
  <c r="FQ178" i="1"/>
  <c r="DQ178" i="1"/>
  <c r="EQ178" i="1"/>
  <c r="B178" i="1" a="1"/>
  <c r="B178" i="1" s="1"/>
  <c r="AB429" i="1"/>
  <c r="C179" i="1"/>
  <c r="DQ179" i="1"/>
  <c r="EQ179" i="1"/>
  <c r="FQ179" i="1"/>
  <c r="CQ179" i="1"/>
  <c r="R179" i="1"/>
  <c r="B179" i="1" a="1"/>
  <c r="B179" i="1" s="1"/>
  <c r="AC180" i="1"/>
  <c r="BQ179" i="1"/>
  <c r="D178" i="1"/>
  <c r="AF430" i="1"/>
  <c r="D179" i="1"/>
  <c r="AR429" i="1"/>
  <c r="H179" i="1"/>
  <c r="H178" i="1"/>
  <c r="DS177" i="1" l="1"/>
  <c r="DU177" i="1" s="1"/>
  <c r="EI177" i="1"/>
  <c r="EW177" i="1" s="1"/>
  <c r="DW176" i="1"/>
  <c r="FI177" i="1"/>
  <c r="FS177" i="1" s="1"/>
  <c r="FU177" i="1" s="1"/>
  <c r="CI177" i="1"/>
  <c r="CW177" i="1" s="1"/>
  <c r="CW176" i="1"/>
  <c r="ES176" i="1"/>
  <c r="EU176" i="1" s="1"/>
  <c r="J178" i="1"/>
  <c r="CI178" i="1" s="1"/>
  <c r="CS178" i="1" s="1"/>
  <c r="CU178" i="1" s="1"/>
  <c r="J179" i="1"/>
  <c r="DI179" i="1" s="1"/>
  <c r="AC181" i="1"/>
  <c r="N180" i="1"/>
  <c r="BQ180" i="1"/>
  <c r="BO180" i="1"/>
  <c r="AH430" i="1"/>
  <c r="BM180" i="1"/>
  <c r="AT430" i="1"/>
  <c r="AO430" i="1"/>
  <c r="AQ430" i="1"/>
  <c r="BU180" i="1"/>
  <c r="AR430" i="1"/>
  <c r="X180" i="1"/>
  <c r="BS180" i="1"/>
  <c r="AB430" i="1" l="1"/>
  <c r="FW177" i="1"/>
  <c r="ES177" i="1"/>
  <c r="EU177" i="1" s="1"/>
  <c r="CS177" i="1"/>
  <c r="CU177" i="1" s="1"/>
  <c r="L180" i="1"/>
  <c r="C180" i="1"/>
  <c r="FQ180" i="1"/>
  <c r="EQ180" i="1"/>
  <c r="DQ180" i="1"/>
  <c r="R180" i="1"/>
  <c r="CQ180" i="1"/>
  <c r="B180" i="1" a="1"/>
  <c r="B180" i="1" s="1"/>
  <c r="EI178" i="1"/>
  <c r="ES178" i="1" s="1"/>
  <c r="EU178" i="1" s="1"/>
  <c r="CW178" i="1"/>
  <c r="DI178" i="1"/>
  <c r="DS178" i="1" s="1"/>
  <c r="DU178" i="1" s="1"/>
  <c r="FI178" i="1"/>
  <c r="FS178" i="1" s="1"/>
  <c r="FU178" i="1" s="1"/>
  <c r="FI179" i="1"/>
  <c r="FS179" i="1" s="1"/>
  <c r="FU179" i="1" s="1"/>
  <c r="EI179" i="1"/>
  <c r="EW179" i="1" s="1"/>
  <c r="CI179" i="1"/>
  <c r="CW179" i="1" s="1"/>
  <c r="AC182" i="1"/>
  <c r="DW179" i="1"/>
  <c r="DS179" i="1"/>
  <c r="DU179" i="1" s="1"/>
  <c r="BS181" i="1"/>
  <c r="X181" i="1"/>
  <c r="N181" i="1"/>
  <c r="BQ182" i="1"/>
  <c r="BO181" i="1"/>
  <c r="AR431" i="1"/>
  <c r="BU181" i="1"/>
  <c r="AO431" i="1"/>
  <c r="AQ431" i="1"/>
  <c r="AT431" i="1"/>
  <c r="D180" i="1"/>
  <c r="BM181" i="1"/>
  <c r="AH431" i="1"/>
  <c r="BQ181" i="1"/>
  <c r="AF431" i="1"/>
  <c r="J180" i="1" l="1"/>
  <c r="EI180" i="1" s="1"/>
  <c r="EW180" i="1" s="1"/>
  <c r="FQ181" i="1"/>
  <c r="B181" i="1" a="1"/>
  <c r="B181" i="1" s="1"/>
  <c r="R181" i="1"/>
  <c r="C181" i="1"/>
  <c r="CQ181" i="1"/>
  <c r="DQ181" i="1"/>
  <c r="EQ181" i="1"/>
  <c r="AB431" i="1"/>
  <c r="L181" i="1"/>
  <c r="DW178" i="1"/>
  <c r="L182" i="1"/>
  <c r="EW178" i="1"/>
  <c r="FW178" i="1"/>
  <c r="FW179" i="1"/>
  <c r="ES179" i="1"/>
  <c r="EU179" i="1" s="1"/>
  <c r="CS179" i="1"/>
  <c r="CU179" i="1" s="1"/>
  <c r="C182" i="1"/>
  <c r="EQ182" i="1"/>
  <c r="DQ182" i="1"/>
  <c r="CQ182" i="1"/>
  <c r="FQ182" i="1"/>
  <c r="R182" i="1"/>
  <c r="B182" i="1" a="1"/>
  <c r="B182" i="1" s="1"/>
  <c r="AC183" i="1"/>
  <c r="BS182" i="1"/>
  <c r="AF432" i="1"/>
  <c r="AO432" i="1"/>
  <c r="H180" i="1"/>
  <c r="D182" i="1"/>
  <c r="X182" i="1"/>
  <c r="AT432" i="1"/>
  <c r="BO182" i="1"/>
  <c r="H182" i="1"/>
  <c r="AH432" i="1"/>
  <c r="BM182" i="1"/>
  <c r="N182" i="1"/>
  <c r="AR432" i="1"/>
  <c r="AQ432" i="1"/>
  <c r="AR433" i="1"/>
  <c r="BU182" i="1"/>
  <c r="BO183" i="1"/>
  <c r="AB432" i="1" l="1"/>
  <c r="CI180" i="1"/>
  <c r="CW180" i="1" s="1"/>
  <c r="ES180" i="1"/>
  <c r="EU180" i="1" s="1"/>
  <c r="FI180" i="1"/>
  <c r="FW180" i="1" s="1"/>
  <c r="DI180" i="1"/>
  <c r="DS180" i="1" s="1"/>
  <c r="DU180" i="1" s="1"/>
  <c r="J181" i="1"/>
  <c r="FI181" i="1" s="1"/>
  <c r="FW181" i="1" s="1"/>
  <c r="J182" i="1"/>
  <c r="CI182" i="1" s="1"/>
  <c r="CS180" i="1"/>
  <c r="CU180" i="1" s="1"/>
  <c r="C183" i="1"/>
  <c r="EQ183" i="1"/>
  <c r="FQ183" i="1"/>
  <c r="CQ183" i="1"/>
  <c r="DQ183" i="1"/>
  <c r="R183" i="1"/>
  <c r="B183" i="1" a="1"/>
  <c r="B183" i="1" s="1"/>
  <c r="AC184" i="1"/>
  <c r="H181" i="1"/>
  <c r="AQ433" i="1"/>
  <c r="BS183" i="1"/>
  <c r="N183" i="1"/>
  <c r="BM183" i="1"/>
  <c r="AF433" i="1"/>
  <c r="BU183" i="1"/>
  <c r="AO433" i="1"/>
  <c r="D181" i="1"/>
  <c r="AH433" i="1"/>
  <c r="X183" i="1"/>
  <c r="AT433" i="1"/>
  <c r="BQ183" i="1"/>
  <c r="DW180" i="1" l="1"/>
  <c r="FS180" i="1"/>
  <c r="FU180" i="1" s="1"/>
  <c r="EI181" i="1"/>
  <c r="EW181" i="1" s="1"/>
  <c r="FS181" i="1"/>
  <c r="FU181" i="1" s="1"/>
  <c r="CI181" i="1"/>
  <c r="CS181" i="1" s="1"/>
  <c r="CU181" i="1" s="1"/>
  <c r="DI181" i="1"/>
  <c r="DW181" i="1" s="1"/>
  <c r="L183" i="1"/>
  <c r="AB433" i="1"/>
  <c r="J183" i="1"/>
  <c r="DI182" i="1"/>
  <c r="DW182" i="1" s="1"/>
  <c r="FI182" i="1"/>
  <c r="FW182" i="1" s="1"/>
  <c r="EI182" i="1"/>
  <c r="EW182" i="1" s="1"/>
  <c r="AC185" i="1"/>
  <c r="CS182" i="1"/>
  <c r="CU182" i="1" s="1"/>
  <c r="CW182" i="1"/>
  <c r="BO184" i="1"/>
  <c r="AH434" i="1"/>
  <c r="D183" i="1"/>
  <c r="AF434" i="1"/>
  <c r="AR434" i="1"/>
  <c r="X184" i="1"/>
  <c r="AQ434" i="1"/>
  <c r="BM184" i="1"/>
  <c r="BQ185" i="1"/>
  <c r="N185" i="1"/>
  <c r="H183" i="1"/>
  <c r="BS184" i="1"/>
  <c r="BQ184" i="1"/>
  <c r="BU184" i="1"/>
  <c r="N184" i="1"/>
  <c r="AO434" i="1"/>
  <c r="AT434" i="1"/>
  <c r="BS185" i="1"/>
  <c r="ES181" i="1" l="1"/>
  <c r="EU181" i="1" s="1"/>
  <c r="CW181" i="1"/>
  <c r="DS181" i="1"/>
  <c r="DU181" i="1" s="1"/>
  <c r="L184" i="1"/>
  <c r="AB434" i="1"/>
  <c r="EQ184" i="1"/>
  <c r="B184" i="1" a="1"/>
  <c r="B184" i="1" s="1"/>
  <c r="DQ184" i="1"/>
  <c r="R184" i="1"/>
  <c r="C184" i="1"/>
  <c r="CQ184" i="1"/>
  <c r="FQ184" i="1"/>
  <c r="DS182" i="1"/>
  <c r="DU182" i="1" s="1"/>
  <c r="AB435" i="1"/>
  <c r="FS182" i="1"/>
  <c r="FU182" i="1" s="1"/>
  <c r="ES182" i="1"/>
  <c r="EU182" i="1" s="1"/>
  <c r="AC186" i="1"/>
  <c r="FI183" i="1"/>
  <c r="CI183" i="1"/>
  <c r="EI183" i="1"/>
  <c r="DI183" i="1"/>
  <c r="AF435" i="1"/>
  <c r="AQ435" i="1"/>
  <c r="BO185" i="1"/>
  <c r="AO435" i="1"/>
  <c r="AH435" i="1"/>
  <c r="D184" i="1"/>
  <c r="BU185" i="1"/>
  <c r="H184" i="1"/>
  <c r="AR435" i="1"/>
  <c r="BM185" i="1"/>
  <c r="X185" i="1"/>
  <c r="AT435" i="1"/>
  <c r="CQ185" i="1" l="1"/>
  <c r="FQ185" i="1"/>
  <c r="B185" i="1" a="1"/>
  <c r="B185" i="1" s="1"/>
  <c r="C185" i="1"/>
  <c r="EQ185" i="1"/>
  <c r="DQ185" i="1"/>
  <c r="R185" i="1"/>
  <c r="L185" i="1"/>
  <c r="J184" i="1"/>
  <c r="FI184" i="1" s="1"/>
  <c r="FW184" i="1" s="1"/>
  <c r="ES183" i="1"/>
  <c r="EU183" i="1" s="1"/>
  <c r="EW183" i="1"/>
  <c r="CW183" i="1"/>
  <c r="CS183" i="1"/>
  <c r="CU183" i="1" s="1"/>
  <c r="FW183" i="1"/>
  <c r="FS183" i="1"/>
  <c r="FU183" i="1" s="1"/>
  <c r="DS183" i="1"/>
  <c r="DU183" i="1" s="1"/>
  <c r="DW183" i="1"/>
  <c r="AC187" i="1"/>
  <c r="BU186" i="1"/>
  <c r="AT436" i="1"/>
  <c r="BO187" i="1"/>
  <c r="AF436" i="1"/>
  <c r="BM186" i="1"/>
  <c r="AQ436" i="1"/>
  <c r="BQ186" i="1"/>
  <c r="BO186" i="1"/>
  <c r="D185" i="1"/>
  <c r="X186" i="1"/>
  <c r="H185" i="1"/>
  <c r="AH436" i="1"/>
  <c r="N186" i="1"/>
  <c r="AR436" i="1"/>
  <c r="BQ187" i="1"/>
  <c r="BS186" i="1"/>
  <c r="AO436" i="1"/>
  <c r="J185" i="1" l="1"/>
  <c r="EI185" i="1" s="1"/>
  <c r="AB436" i="1"/>
  <c r="L187" i="1"/>
  <c r="L186" i="1"/>
  <c r="FS184" i="1"/>
  <c r="FU184" i="1" s="1"/>
  <c r="EI184" i="1"/>
  <c r="EW184" i="1" s="1"/>
  <c r="CI184" i="1"/>
  <c r="CS184" i="1" s="1"/>
  <c r="CU184" i="1" s="1"/>
  <c r="DI184" i="1"/>
  <c r="DS184" i="1" s="1"/>
  <c r="DU184" i="1" s="1"/>
  <c r="C186" i="1"/>
  <c r="EQ186" i="1"/>
  <c r="DQ186" i="1"/>
  <c r="CQ186" i="1"/>
  <c r="R186" i="1"/>
  <c r="FQ186" i="1"/>
  <c r="B186" i="1" a="1"/>
  <c r="B186" i="1" s="1"/>
  <c r="AC188" i="1"/>
  <c r="CI185" i="1"/>
  <c r="D186" i="1"/>
  <c r="AR437" i="1"/>
  <c r="AH437" i="1"/>
  <c r="AF437" i="1"/>
  <c r="N187" i="1"/>
  <c r="BM187" i="1"/>
  <c r="AO437" i="1"/>
  <c r="BU187" i="1"/>
  <c r="H186" i="1"/>
  <c r="X187" i="1"/>
  <c r="AQ437" i="1"/>
  <c r="BS187" i="1"/>
  <c r="AT437" i="1"/>
  <c r="N188" i="1"/>
  <c r="FI185" i="1" l="1"/>
  <c r="FW185" i="1" s="1"/>
  <c r="DI185" i="1"/>
  <c r="DW185" i="1" s="1"/>
  <c r="FQ187" i="1"/>
  <c r="R187" i="1"/>
  <c r="EQ187" i="1"/>
  <c r="CQ187" i="1"/>
  <c r="B187" i="1" a="1"/>
  <c r="B187" i="1" s="1"/>
  <c r="C187" i="1"/>
  <c r="DQ187" i="1"/>
  <c r="J186" i="1"/>
  <c r="FI186" i="1" s="1"/>
  <c r="ES184" i="1"/>
  <c r="EU184" i="1" s="1"/>
  <c r="CW184" i="1"/>
  <c r="DW184" i="1"/>
  <c r="AB437" i="1"/>
  <c r="AB438" i="1"/>
  <c r="CW185" i="1"/>
  <c r="CS185" i="1"/>
  <c r="CU185" i="1" s="1"/>
  <c r="AC189" i="1"/>
  <c r="ES185" i="1"/>
  <c r="EU185" i="1" s="1"/>
  <c r="EW185" i="1"/>
  <c r="AH438" i="1"/>
  <c r="X188" i="1"/>
  <c r="H187" i="1"/>
  <c r="AR438" i="1"/>
  <c r="BS188" i="1"/>
  <c r="AQ438" i="1"/>
  <c r="BQ188" i="1"/>
  <c r="BU188" i="1"/>
  <c r="BO188" i="1"/>
  <c r="D187" i="1"/>
  <c r="AO438" i="1"/>
  <c r="AF438" i="1"/>
  <c r="AT438" i="1"/>
  <c r="BM188" i="1"/>
  <c r="BM189" i="1"/>
  <c r="FS185" i="1" l="1"/>
  <c r="FU185" i="1" s="1"/>
  <c r="DS185" i="1"/>
  <c r="DU185" i="1" s="1"/>
  <c r="J187" i="1"/>
  <c r="FI187" i="1" s="1"/>
  <c r="FW187" i="1" s="1"/>
  <c r="CQ188" i="1"/>
  <c r="B188" i="1" a="1"/>
  <c r="B188" i="1" s="1"/>
  <c r="R188" i="1"/>
  <c r="C188" i="1"/>
  <c r="EQ188" i="1"/>
  <c r="DQ188" i="1"/>
  <c r="FQ188" i="1"/>
  <c r="L188" i="1"/>
  <c r="DI186" i="1"/>
  <c r="DW186" i="1" s="1"/>
  <c r="EI186" i="1"/>
  <c r="ES186" i="1" s="1"/>
  <c r="EU186" i="1" s="1"/>
  <c r="CI186" i="1"/>
  <c r="CS186" i="1" s="1"/>
  <c r="CU186" i="1" s="1"/>
  <c r="FS186" i="1"/>
  <c r="FU186" i="1" s="1"/>
  <c r="FW186" i="1"/>
  <c r="AC190" i="1"/>
  <c r="AT439" i="1"/>
  <c r="AO439" i="1"/>
  <c r="BU189" i="1"/>
  <c r="AF439" i="1"/>
  <c r="BS189" i="1"/>
  <c r="BQ189" i="1"/>
  <c r="BO189" i="1"/>
  <c r="X189" i="1"/>
  <c r="D188" i="1"/>
  <c r="AH439" i="1"/>
  <c r="AR439" i="1"/>
  <c r="H188" i="1"/>
  <c r="N189" i="1"/>
  <c r="AQ439" i="1"/>
  <c r="AO440" i="1"/>
  <c r="FS187" i="1" l="1"/>
  <c r="FU187" i="1" s="1"/>
  <c r="CI187" i="1"/>
  <c r="CS187" i="1" s="1"/>
  <c r="CU187" i="1" s="1"/>
  <c r="EI187" i="1"/>
  <c r="EW187" i="1" s="1"/>
  <c r="DI187" i="1"/>
  <c r="DW187" i="1" s="1"/>
  <c r="DS186" i="1"/>
  <c r="DU186" i="1" s="1"/>
  <c r="J188" i="1"/>
  <c r="FI188" i="1" s="1"/>
  <c r="FS188" i="1" s="1"/>
  <c r="FU188" i="1" s="1"/>
  <c r="L189" i="1"/>
  <c r="C189" i="1"/>
  <c r="EQ189" i="1"/>
  <c r="FQ189" i="1"/>
  <c r="R189" i="1"/>
  <c r="CQ189" i="1"/>
  <c r="DQ189" i="1"/>
  <c r="B189" i="1" a="1"/>
  <c r="B189" i="1" s="1"/>
  <c r="AB439" i="1"/>
  <c r="EW186" i="1"/>
  <c r="CW186" i="1"/>
  <c r="L190" i="1"/>
  <c r="CW187" i="1"/>
  <c r="AC191" i="1"/>
  <c r="X190" i="1"/>
  <c r="AH440" i="1"/>
  <c r="BU190" i="1"/>
  <c r="BM190" i="1"/>
  <c r="BO190" i="1"/>
  <c r="AR440" i="1"/>
  <c r="BQ190" i="1"/>
  <c r="BS190" i="1"/>
  <c r="D189" i="1"/>
  <c r="AT440" i="1"/>
  <c r="N190" i="1"/>
  <c r="AF440" i="1"/>
  <c r="H189" i="1"/>
  <c r="AQ440" i="1"/>
  <c r="AQ441" i="1"/>
  <c r="ES187" i="1" l="1"/>
  <c r="EU187" i="1" s="1"/>
  <c r="DS187" i="1"/>
  <c r="DU187" i="1" s="1"/>
  <c r="C190" i="1"/>
  <c r="EQ190" i="1"/>
  <c r="DQ190" i="1"/>
  <c r="CQ190" i="1"/>
  <c r="R190" i="1"/>
  <c r="FQ190" i="1"/>
  <c r="B190" i="1" a="1"/>
  <c r="B190" i="1" s="1"/>
  <c r="AB440" i="1"/>
  <c r="DI188" i="1"/>
  <c r="DW188" i="1" s="1"/>
  <c r="CI188" i="1"/>
  <c r="CW188" i="1" s="1"/>
  <c r="FW188" i="1"/>
  <c r="EI188" i="1"/>
  <c r="ES188" i="1" s="1"/>
  <c r="EU188" i="1" s="1"/>
  <c r="J189" i="1"/>
  <c r="EI189" i="1" s="1"/>
  <c r="AC192" i="1"/>
  <c r="BM191" i="1"/>
  <c r="BS191" i="1"/>
  <c r="BU191" i="1"/>
  <c r="AH441" i="1"/>
  <c r="AR441" i="1"/>
  <c r="AO441" i="1"/>
  <c r="AT441" i="1"/>
  <c r="AF441" i="1"/>
  <c r="BQ191" i="1"/>
  <c r="X191" i="1"/>
  <c r="N191" i="1"/>
  <c r="BO191" i="1"/>
  <c r="N192" i="1"/>
  <c r="L191" i="1" l="1"/>
  <c r="J190" i="1"/>
  <c r="FI190" i="1" s="1"/>
  <c r="FS190" i="1" s="1"/>
  <c r="FU190" i="1" s="1"/>
  <c r="CS188" i="1"/>
  <c r="CU188" i="1" s="1"/>
  <c r="DS188" i="1"/>
  <c r="DU188" i="1" s="1"/>
  <c r="EW188" i="1"/>
  <c r="CI189" i="1"/>
  <c r="CW189" i="1" s="1"/>
  <c r="FI189" i="1"/>
  <c r="FW189" i="1" s="1"/>
  <c r="DI189" i="1"/>
  <c r="DS189" i="1" s="1"/>
  <c r="DU189" i="1" s="1"/>
  <c r="L192" i="1"/>
  <c r="CQ191" i="1"/>
  <c r="DQ191" i="1"/>
  <c r="FQ191" i="1"/>
  <c r="C191" i="1"/>
  <c r="EQ191" i="1"/>
  <c r="R191" i="1"/>
  <c r="B191" i="1" a="1"/>
  <c r="B191" i="1" s="1"/>
  <c r="AB441" i="1"/>
  <c r="AB442" i="1"/>
  <c r="DQ192" i="1"/>
  <c r="EQ192" i="1"/>
  <c r="C192" i="1"/>
  <c r="FQ192" i="1"/>
  <c r="CQ192" i="1"/>
  <c r="R192" i="1"/>
  <c r="B192" i="1" a="1"/>
  <c r="B192" i="1" s="1"/>
  <c r="AC193" i="1"/>
  <c r="EW189" i="1"/>
  <c r="ES189" i="1"/>
  <c r="EU189" i="1" s="1"/>
  <c r="AF442" i="1"/>
  <c r="X192" i="1"/>
  <c r="BU192" i="1"/>
  <c r="AT442" i="1"/>
  <c r="H190" i="1"/>
  <c r="H191" i="1"/>
  <c r="BS192" i="1"/>
  <c r="AO442" i="1"/>
  <c r="AH442" i="1"/>
  <c r="BQ192" i="1"/>
  <c r="AQ442" i="1"/>
  <c r="D192" i="1"/>
  <c r="D190" i="1"/>
  <c r="D191" i="1"/>
  <c r="AR442" i="1"/>
  <c r="BO192" i="1"/>
  <c r="BM192" i="1"/>
  <c r="AQ443" i="1"/>
  <c r="DI190" i="1" l="1"/>
  <c r="DW190" i="1" s="1"/>
  <c r="FW190" i="1"/>
  <c r="EI190" i="1"/>
  <c r="EW190" i="1" s="1"/>
  <c r="CI190" i="1"/>
  <c r="CS190" i="1" s="1"/>
  <c r="CU190" i="1" s="1"/>
  <c r="CS189" i="1"/>
  <c r="CU189" i="1" s="1"/>
  <c r="FS189" i="1"/>
  <c r="FU189" i="1" s="1"/>
  <c r="DW189" i="1"/>
  <c r="L193" i="1"/>
  <c r="J191" i="1"/>
  <c r="J192" i="1"/>
  <c r="DI192" i="1" s="1"/>
  <c r="C193" i="1"/>
  <c r="CQ193" i="1"/>
  <c r="DQ193" i="1"/>
  <c r="FQ193" i="1"/>
  <c r="EQ193" i="1"/>
  <c r="R193" i="1"/>
  <c r="B193" i="1" a="1"/>
  <c r="B193" i="1" s="1"/>
  <c r="AC194" i="1"/>
  <c r="AO443" i="1"/>
  <c r="AR443" i="1"/>
  <c r="BO193" i="1"/>
  <c r="H192" i="1"/>
  <c r="D193" i="1"/>
  <c r="AO444" i="1"/>
  <c r="AF443" i="1"/>
  <c r="N193" i="1"/>
  <c r="X193" i="1"/>
  <c r="BU193" i="1"/>
  <c r="H193" i="1"/>
  <c r="BS193" i="1"/>
  <c r="BM193" i="1"/>
  <c r="AT443" i="1"/>
  <c r="BQ193" i="1"/>
  <c r="AH443" i="1"/>
  <c r="DS190" i="1" l="1"/>
  <c r="DU190" i="1" s="1"/>
  <c r="AB443" i="1"/>
  <c r="ES190" i="1"/>
  <c r="EU190" i="1" s="1"/>
  <c r="CW190" i="1"/>
  <c r="EI191" i="1"/>
  <c r="DI191" i="1"/>
  <c r="CI191" i="1"/>
  <c r="FI191" i="1"/>
  <c r="J193" i="1"/>
  <c r="DI193" i="1" s="1"/>
  <c r="EI192" i="1"/>
  <c r="ES192" i="1" s="1"/>
  <c r="EU192" i="1" s="1"/>
  <c r="FI192" i="1"/>
  <c r="FW192" i="1" s="1"/>
  <c r="CI192" i="1"/>
  <c r="CS192" i="1" s="1"/>
  <c r="CU192" i="1" s="1"/>
  <c r="DW192" i="1"/>
  <c r="DS192" i="1"/>
  <c r="DU192" i="1" s="1"/>
  <c r="AC195" i="1"/>
  <c r="BO194" i="1"/>
  <c r="N194" i="1"/>
  <c r="AR444" i="1"/>
  <c r="BQ195" i="1"/>
  <c r="AH444" i="1"/>
  <c r="BS194" i="1"/>
  <c r="BQ194" i="1"/>
  <c r="X194" i="1"/>
  <c r="AT444" i="1"/>
  <c r="AF444" i="1"/>
  <c r="BU194" i="1"/>
  <c r="AQ444" i="1"/>
  <c r="BM194" i="1"/>
  <c r="DQ194" i="1" l="1"/>
  <c r="FQ194" i="1"/>
  <c r="CQ194" i="1"/>
  <c r="EQ194" i="1"/>
  <c r="R194" i="1"/>
  <c r="C194" i="1"/>
  <c r="B194" i="1" a="1"/>
  <c r="B194" i="1" s="1"/>
  <c r="L194" i="1"/>
  <c r="ES191" i="1"/>
  <c r="EU191" i="1" s="1"/>
  <c r="EW191" i="1"/>
  <c r="FW191" i="1"/>
  <c r="FS191" i="1"/>
  <c r="FU191" i="1" s="1"/>
  <c r="CW191" i="1"/>
  <c r="CS191" i="1"/>
  <c r="CU191" i="1" s="1"/>
  <c r="DW191" i="1"/>
  <c r="DS191" i="1"/>
  <c r="DU191" i="1" s="1"/>
  <c r="AB444" i="1"/>
  <c r="EW192" i="1"/>
  <c r="FS192" i="1"/>
  <c r="FU192" i="1" s="1"/>
  <c r="CW192" i="1"/>
  <c r="CI193" i="1"/>
  <c r="CW193" i="1" s="1"/>
  <c r="EI193" i="1"/>
  <c r="ES193" i="1" s="1"/>
  <c r="EU193" i="1" s="1"/>
  <c r="FI193" i="1"/>
  <c r="FS193" i="1" s="1"/>
  <c r="FU193" i="1" s="1"/>
  <c r="DW193" i="1"/>
  <c r="DS193" i="1"/>
  <c r="DU193" i="1" s="1"/>
  <c r="AC196" i="1"/>
  <c r="AR445" i="1"/>
  <c r="AF445" i="1"/>
  <c r="AH445" i="1"/>
  <c r="BU196" i="1"/>
  <c r="BM195" i="1"/>
  <c r="AT445" i="1"/>
  <c r="X195" i="1"/>
  <c r="N195" i="1"/>
  <c r="BO195" i="1"/>
  <c r="BS195" i="1"/>
  <c r="BU195" i="1"/>
  <c r="AO445" i="1"/>
  <c r="AQ445" i="1"/>
  <c r="D194" i="1"/>
  <c r="H194" i="1"/>
  <c r="AR446" i="1"/>
  <c r="J194" i="1" l="1"/>
  <c r="DI194" i="1" s="1"/>
  <c r="DS194" i="1" s="1"/>
  <c r="DU194" i="1" s="1"/>
  <c r="L195" i="1"/>
  <c r="CQ195" i="1"/>
  <c r="B195" i="1" a="1"/>
  <c r="B195" i="1" s="1"/>
  <c r="C195" i="1"/>
  <c r="DQ195" i="1"/>
  <c r="EQ195" i="1"/>
  <c r="FQ195" i="1"/>
  <c r="R195" i="1"/>
  <c r="AB445" i="1"/>
  <c r="CS193" i="1"/>
  <c r="CU193" i="1" s="1"/>
  <c r="EW193" i="1"/>
  <c r="FW193" i="1"/>
  <c r="AC197" i="1"/>
  <c r="BQ196" i="1"/>
  <c r="N196" i="1"/>
  <c r="AT446" i="1"/>
  <c r="BM196" i="1"/>
  <c r="H195" i="1"/>
  <c r="BS196" i="1"/>
  <c r="AO446" i="1"/>
  <c r="AQ446" i="1"/>
  <c r="AH446" i="1"/>
  <c r="AF446" i="1"/>
  <c r="BO196" i="1"/>
  <c r="D195" i="1"/>
  <c r="X196" i="1"/>
  <c r="AB446" i="1" l="1"/>
  <c r="CI194" i="1"/>
  <c r="CS194" i="1" s="1"/>
  <c r="CU194" i="1" s="1"/>
  <c r="FI194" i="1"/>
  <c r="FW194" i="1" s="1"/>
  <c r="DW194" i="1"/>
  <c r="EI194" i="1"/>
  <c r="ES194" i="1" s="1"/>
  <c r="EU194" i="1" s="1"/>
  <c r="L196" i="1"/>
  <c r="DQ196" i="1"/>
  <c r="CQ196" i="1"/>
  <c r="EQ196" i="1"/>
  <c r="B196" i="1" a="1"/>
  <c r="B196" i="1" s="1"/>
  <c r="FQ196" i="1"/>
  <c r="R196" i="1"/>
  <c r="C196" i="1"/>
  <c r="J195" i="1"/>
  <c r="EI195" i="1" s="1"/>
  <c r="CQ197" i="1"/>
  <c r="EQ197" i="1"/>
  <c r="DQ197" i="1"/>
  <c r="C197" i="1"/>
  <c r="FQ197" i="1"/>
  <c r="R197" i="1"/>
  <c r="B197" i="1" a="1"/>
  <c r="B197" i="1" s="1"/>
  <c r="AC198" i="1"/>
  <c r="AT447" i="1"/>
  <c r="AO447" i="1"/>
  <c r="X197" i="1"/>
  <c r="N197" i="1"/>
  <c r="AQ447" i="1"/>
  <c r="AF447" i="1"/>
  <c r="BM197" i="1"/>
  <c r="BU197" i="1"/>
  <c r="BM198" i="1"/>
  <c r="BQ197" i="1"/>
  <c r="AH447" i="1"/>
  <c r="AR447" i="1"/>
  <c r="D196" i="1"/>
  <c r="BS197" i="1"/>
  <c r="BO197" i="1"/>
  <c r="H196" i="1"/>
  <c r="CW194" i="1" l="1"/>
  <c r="EW194" i="1"/>
  <c r="FS194" i="1"/>
  <c r="FU194" i="1" s="1"/>
  <c r="AB447" i="1"/>
  <c r="L197" i="1"/>
  <c r="J196" i="1"/>
  <c r="DI196" i="1" s="1"/>
  <c r="DS196" i="1" s="1"/>
  <c r="DU196" i="1" s="1"/>
  <c r="FI195" i="1"/>
  <c r="FW195" i="1" s="1"/>
  <c r="DI195" i="1"/>
  <c r="DW195" i="1" s="1"/>
  <c r="J197" i="1"/>
  <c r="CI197" i="1" s="1"/>
  <c r="CI195" i="1"/>
  <c r="CW195" i="1" s="1"/>
  <c r="ES195" i="1"/>
  <c r="EU195" i="1" s="1"/>
  <c r="EW195" i="1"/>
  <c r="AC199" i="1"/>
  <c r="X198" i="1"/>
  <c r="N199" i="1"/>
  <c r="AQ449" i="1"/>
  <c r="BU198" i="1"/>
  <c r="AH448" i="1"/>
  <c r="N198" i="1"/>
  <c r="BQ198" i="1"/>
  <c r="BO198" i="1"/>
  <c r="AO448" i="1"/>
  <c r="AR448" i="1"/>
  <c r="BS198" i="1"/>
  <c r="BQ199" i="1"/>
  <c r="AT449" i="1"/>
  <c r="X199" i="1"/>
  <c r="AF448" i="1"/>
  <c r="H197" i="1"/>
  <c r="AR449" i="1"/>
  <c r="D197" i="1"/>
  <c r="AQ448" i="1"/>
  <c r="AT448" i="1"/>
  <c r="L198" i="1" l="1"/>
  <c r="DW196" i="1"/>
  <c r="EI196" i="1"/>
  <c r="EW196" i="1" s="1"/>
  <c r="FI196" i="1"/>
  <c r="FS196" i="1" s="1"/>
  <c r="FU196" i="1" s="1"/>
  <c r="CI196" i="1"/>
  <c r="CW196" i="1" s="1"/>
  <c r="C198" i="1"/>
  <c r="EQ198" i="1"/>
  <c r="FQ198" i="1"/>
  <c r="DQ198" i="1"/>
  <c r="R198" i="1"/>
  <c r="CQ198" i="1"/>
  <c r="B198" i="1" a="1"/>
  <c r="B198" i="1" s="1"/>
  <c r="AB448" i="1"/>
  <c r="DI197" i="1"/>
  <c r="DW197" i="1" s="1"/>
  <c r="DS195" i="1"/>
  <c r="DU195" i="1" s="1"/>
  <c r="EI197" i="1"/>
  <c r="ES197" i="1" s="1"/>
  <c r="EU197" i="1" s="1"/>
  <c r="FS195" i="1"/>
  <c r="FU195" i="1" s="1"/>
  <c r="CS195" i="1"/>
  <c r="CU195" i="1" s="1"/>
  <c r="FI197" i="1"/>
  <c r="FS197" i="1" s="1"/>
  <c r="FU197" i="1" s="1"/>
  <c r="AB449" i="1"/>
  <c r="AC200" i="1"/>
  <c r="CS197" i="1"/>
  <c r="CU197" i="1" s="1"/>
  <c r="CW197" i="1"/>
  <c r="AR450" i="1"/>
  <c r="BO200" i="1"/>
  <c r="D198" i="1"/>
  <c r="BU200" i="1"/>
  <c r="BU199" i="1"/>
  <c r="BM199" i="1"/>
  <c r="BQ200" i="1"/>
  <c r="BM200" i="1"/>
  <c r="AO449" i="1"/>
  <c r="BS199" i="1"/>
  <c r="AH449" i="1"/>
  <c r="AF449" i="1"/>
  <c r="AH450" i="1"/>
  <c r="BS200" i="1"/>
  <c r="X200" i="1"/>
  <c r="BO199" i="1"/>
  <c r="AO450" i="1"/>
  <c r="AU214" i="1" l="1"/>
  <c r="AU216" i="1"/>
  <c r="AU217" i="1"/>
  <c r="C217" i="1" s="1"/>
  <c r="AU213" i="1"/>
  <c r="AU219" i="1"/>
  <c r="C219" i="1" s="1"/>
  <c r="AU212" i="1"/>
  <c r="L199" i="1"/>
  <c r="C199" i="1"/>
  <c r="FQ199" i="1"/>
  <c r="EQ199" i="1"/>
  <c r="DQ199" i="1"/>
  <c r="B199" i="1" a="1"/>
  <c r="B199" i="1" s="1"/>
  <c r="CQ199" i="1"/>
  <c r="R199" i="1"/>
  <c r="FW196" i="1"/>
  <c r="ES196" i="1"/>
  <c r="EU196" i="1" s="1"/>
  <c r="CS196" i="1"/>
  <c r="CU196" i="1" s="1"/>
  <c r="J198" i="1"/>
  <c r="DI198" i="1" s="1"/>
  <c r="DS197" i="1"/>
  <c r="DU197" i="1" s="1"/>
  <c r="EW197" i="1"/>
  <c r="FW197" i="1"/>
  <c r="B117" i="1" a="1"/>
  <c r="B117" i="1" s="1"/>
  <c r="J117" i="1" s="1"/>
  <c r="AU210" i="1"/>
  <c r="AU209" i="1"/>
  <c r="AU208" i="1"/>
  <c r="AU207" i="1"/>
  <c r="AU206" i="1"/>
  <c r="AU205" i="1"/>
  <c r="AU204" i="1"/>
  <c r="AF450" i="1"/>
  <c r="AQ450" i="1"/>
  <c r="D199" i="1"/>
  <c r="AT450" i="1"/>
  <c r="N200" i="1"/>
  <c r="N98" i="1" l="1"/>
  <c r="N348" i="1"/>
  <c r="AB450" i="1"/>
  <c r="C211" i="1"/>
  <c r="C215" i="1"/>
  <c r="C214" i="1"/>
  <c r="AU203" i="1"/>
  <c r="C203" i="1" s="1"/>
  <c r="AU202" i="1"/>
  <c r="AU201" i="1"/>
  <c r="L200" i="1"/>
  <c r="CQ200" i="1"/>
  <c r="FQ200" i="1"/>
  <c r="EQ200" i="1"/>
  <c r="R200" i="1"/>
  <c r="DQ200" i="1"/>
  <c r="B200" i="1" a="1"/>
  <c r="B200" i="1" s="1"/>
  <c r="B129" i="1" a="1"/>
  <c r="B129" i="1" s="1"/>
  <c r="J129" i="1" s="1"/>
  <c r="FI129" i="1" s="1"/>
  <c r="C200" i="1"/>
  <c r="J199" i="1"/>
  <c r="DI199" i="1" s="1"/>
  <c r="DW199" i="1" s="1"/>
  <c r="C209" i="1"/>
  <c r="C210" i="1"/>
  <c r="C213" i="1"/>
  <c r="C212" i="1"/>
  <c r="C216" i="1"/>
  <c r="BS203" i="1"/>
  <c r="BS202" i="1"/>
  <c r="BS201" i="1"/>
  <c r="EI198" i="1"/>
  <c r="EW198" i="1" s="1"/>
  <c r="FI198" i="1"/>
  <c r="FW198" i="1" s="1"/>
  <c r="CI198" i="1"/>
  <c r="CS198" i="1" s="1"/>
  <c r="CU198" i="1" s="1"/>
  <c r="B121" i="1" a="1"/>
  <c r="B121" i="1" s="1"/>
  <c r="J121" i="1" s="1"/>
  <c r="B125" i="1" a="1"/>
  <c r="B125" i="1" s="1"/>
  <c r="J125" i="1" s="1"/>
  <c r="B126" i="1" a="1"/>
  <c r="B126" i="1" s="1"/>
  <c r="J126" i="1" s="1"/>
  <c r="B115" i="1" a="1"/>
  <c r="B115" i="1" s="1"/>
  <c r="J115" i="1" s="1"/>
  <c r="EI115" i="1" s="1"/>
  <c r="ES115" i="1" s="1"/>
  <c r="EI117" i="1"/>
  <c r="ES117" i="1" s="1"/>
  <c r="DI117" i="1"/>
  <c r="DS117" i="1" s="1"/>
  <c r="C207" i="1"/>
  <c r="C208" i="1"/>
  <c r="C206" i="1"/>
  <c r="C205" i="1"/>
  <c r="C204" i="1"/>
  <c r="B116" i="1" a="1"/>
  <c r="B116" i="1" s="1"/>
  <c r="J116" i="1" s="1"/>
  <c r="B105" i="1" a="1"/>
  <c r="B105" i="1" s="1"/>
  <c r="O105" i="1" s="1"/>
  <c r="B128" i="1" a="1"/>
  <c r="B128" i="1" s="1"/>
  <c r="J128" i="1" s="1"/>
  <c r="B122" i="1" a="1"/>
  <c r="B122" i="1" s="1"/>
  <c r="J122" i="1" s="1"/>
  <c r="B130" i="1" a="1"/>
  <c r="B130" i="1" s="1"/>
  <c r="J130" i="1" s="1"/>
  <c r="B118" i="1" a="1"/>
  <c r="B118" i="1" s="1"/>
  <c r="J118" i="1" s="1"/>
  <c r="B132" i="1" a="1"/>
  <c r="B132" i="1" s="1"/>
  <c r="J132" i="1" s="1"/>
  <c r="B131" i="1" a="1"/>
  <c r="B131" i="1" s="1"/>
  <c r="J131" i="1" s="1"/>
  <c r="B119" i="1" a="1"/>
  <c r="B119" i="1" s="1"/>
  <c r="J119" i="1" s="1"/>
  <c r="B127" i="1" a="1"/>
  <c r="B127" i="1" s="1"/>
  <c r="J127" i="1" s="1"/>
  <c r="B102" i="1" a="1"/>
  <c r="B102" i="1" s="1"/>
  <c r="O102" i="1" s="1"/>
  <c r="B124" i="1" a="1"/>
  <c r="B124" i="1" s="1"/>
  <c r="J124" i="1" s="1"/>
  <c r="B120" i="1" a="1"/>
  <c r="B120" i="1" s="1"/>
  <c r="J120" i="1" s="1"/>
  <c r="B133" i="1" a="1"/>
  <c r="B133" i="1" s="1"/>
  <c r="J133" i="1" s="1"/>
  <c r="B123" i="1" a="1"/>
  <c r="B123" i="1" s="1"/>
  <c r="J123" i="1" s="1"/>
  <c r="B101" i="1" a="1"/>
  <c r="B101" i="1" s="1"/>
  <c r="B109" i="1" a="1"/>
  <c r="B109" i="1" s="1"/>
  <c r="J109" i="1" s="1"/>
  <c r="B104" i="1" a="1"/>
  <c r="B104" i="1" s="1"/>
  <c r="O104" i="1" s="1"/>
  <c r="B108" i="1" a="1"/>
  <c r="B108" i="1" s="1"/>
  <c r="O108" i="1" s="1"/>
  <c r="B112" i="1" a="1"/>
  <c r="B112" i="1" s="1"/>
  <c r="J112" i="1" s="1"/>
  <c r="B113" i="1" a="1"/>
  <c r="B113" i="1" s="1"/>
  <c r="J113" i="1" s="1"/>
  <c r="B106" i="1" a="1"/>
  <c r="B106" i="1" s="1"/>
  <c r="O106" i="1" s="1"/>
  <c r="B111" i="1" a="1"/>
  <c r="B111" i="1" s="1"/>
  <c r="J111" i="1" s="1"/>
  <c r="B103" i="1" a="1"/>
  <c r="B103" i="1" s="1"/>
  <c r="O103" i="1" s="1"/>
  <c r="B107" i="1" a="1"/>
  <c r="B107" i="1" s="1"/>
  <c r="O107" i="1" s="1"/>
  <c r="B114" i="1" a="1"/>
  <c r="B114" i="1" s="1"/>
  <c r="J114" i="1" s="1"/>
  <c r="B110" i="1" a="1"/>
  <c r="B110" i="1" s="1"/>
  <c r="J110" i="1" s="1"/>
  <c r="DW198" i="1"/>
  <c r="DS198" i="1"/>
  <c r="DU198" i="1" s="1"/>
  <c r="H199" i="1"/>
  <c r="H200" i="1"/>
  <c r="H198" i="1"/>
  <c r="D200" i="1"/>
  <c r="B213" i="1" l="1" a="1"/>
  <c r="B213" i="1" s="1"/>
  <c r="J213" i="1" s="1"/>
  <c r="B217" i="1" a="1"/>
  <c r="B217" i="1" s="1"/>
  <c r="J217" i="1" s="1"/>
  <c r="EI217" i="1" s="1"/>
  <c r="ES217" i="1" s="1"/>
  <c r="B211" i="1" a="1"/>
  <c r="B211" i="1" s="1"/>
  <c r="J211" i="1" s="1"/>
  <c r="DI211" i="1" s="1"/>
  <c r="DS211" i="1" s="1"/>
  <c r="B219" i="1" a="1"/>
  <c r="B219" i="1" s="1"/>
  <c r="J219" i="1" s="1"/>
  <c r="FI219" i="1" s="1"/>
  <c r="FS219" i="1" s="1"/>
  <c r="DS199" i="1"/>
  <c r="DU199" i="1" s="1"/>
  <c r="B215" i="1" a="1"/>
  <c r="B215" i="1" s="1"/>
  <c r="J215" i="1" s="1"/>
  <c r="EI215" i="1" s="1"/>
  <c r="ES215" i="1" s="1"/>
  <c r="B216" i="1" a="1"/>
  <c r="B216" i="1" s="1"/>
  <c r="J216" i="1" s="1"/>
  <c r="EI216" i="1" s="1"/>
  <c r="B214" i="1" a="1"/>
  <c r="B214" i="1" s="1"/>
  <c r="J214" i="1" s="1"/>
  <c r="EI214" i="1" s="1"/>
  <c r="ES214" i="1" s="1"/>
  <c r="B212" i="1" a="1"/>
  <c r="B212" i="1" s="1"/>
  <c r="J212" i="1" s="1"/>
  <c r="CI217" i="1"/>
  <c r="CS217" i="1" s="1"/>
  <c r="B221" i="1" a="1"/>
  <c r="B221" i="1" s="1"/>
  <c r="J221" i="1" s="1"/>
  <c r="B224" i="1" a="1"/>
  <c r="B224" i="1" s="1"/>
  <c r="J224" i="1" s="1"/>
  <c r="B222" i="1" a="1"/>
  <c r="B222" i="1" s="1"/>
  <c r="J222" i="1" s="1"/>
  <c r="B220" i="1" a="1"/>
  <c r="B220" i="1" s="1"/>
  <c r="J220" i="1" s="1"/>
  <c r="B223" i="1" a="1"/>
  <c r="B223" i="1" s="1"/>
  <c r="J223" i="1" s="1"/>
  <c r="B218" i="1" a="1"/>
  <c r="B218" i="1" s="1"/>
  <c r="J218" i="1" s="1"/>
  <c r="B206" i="1" a="1"/>
  <c r="B206" i="1" s="1"/>
  <c r="J206" i="1" s="1"/>
  <c r="EI206" i="1" s="1"/>
  <c r="ES206" i="1" s="1"/>
  <c r="B210" i="1" a="1"/>
  <c r="B210" i="1" s="1"/>
  <c r="J210" i="1" s="1"/>
  <c r="DI210" i="1" s="1"/>
  <c r="DS210" i="1" s="1"/>
  <c r="B205" i="1" a="1"/>
  <c r="B205" i="1" s="1"/>
  <c r="J205" i="1" s="1"/>
  <c r="EI205" i="1" s="1"/>
  <c r="ES205" i="1" s="1"/>
  <c r="B207" i="1" a="1"/>
  <c r="B207" i="1" s="1"/>
  <c r="J207" i="1" s="1"/>
  <c r="EI207" i="1" s="1"/>
  <c r="ES207" i="1" s="1"/>
  <c r="B209" i="1" a="1"/>
  <c r="B209" i="1" s="1"/>
  <c r="J209" i="1" s="1"/>
  <c r="EI209" i="1" s="1"/>
  <c r="ES209" i="1" s="1"/>
  <c r="C201" i="1"/>
  <c r="B201" i="1" s="1" a="1"/>
  <c r="B201" i="1" s="1"/>
  <c r="B208" i="1" a="1"/>
  <c r="B208" i="1" s="1"/>
  <c r="J208" i="1" s="1"/>
  <c r="DI208" i="1" s="1"/>
  <c r="DS208" i="1" s="1"/>
  <c r="B204" i="1" a="1"/>
  <c r="B204" i="1" s="1"/>
  <c r="J204" i="1" s="1"/>
  <c r="EI204" i="1" s="1"/>
  <c r="ES204" i="1" s="1"/>
  <c r="C202" i="1"/>
  <c r="B202" i="1" s="1" a="1"/>
  <c r="B202" i="1" s="1"/>
  <c r="B203" i="1" a="1"/>
  <c r="B203" i="1" s="1"/>
  <c r="CI199" i="1"/>
  <c r="CW199" i="1" s="1"/>
  <c r="EI199" i="1"/>
  <c r="EW199" i="1" s="1"/>
  <c r="FI199" i="1"/>
  <c r="FW199" i="1" s="1"/>
  <c r="DI129" i="1"/>
  <c r="DS129" i="1" s="1"/>
  <c r="J200" i="1"/>
  <c r="FI200" i="1" s="1"/>
  <c r="EI129" i="1"/>
  <c r="ES129" i="1" s="1"/>
  <c r="CI129" i="1"/>
  <c r="CS129" i="1" s="1"/>
  <c r="DI217" i="1"/>
  <c r="DS217" i="1" s="1"/>
  <c r="DI213" i="1"/>
  <c r="FI213" i="1"/>
  <c r="EI213" i="1"/>
  <c r="CI213" i="1"/>
  <c r="BQ203" i="1"/>
  <c r="BU203" i="1"/>
  <c r="BU202" i="1"/>
  <c r="BQ202" i="1"/>
  <c r="BU201" i="1"/>
  <c r="BQ201" i="1"/>
  <c r="J108" i="1"/>
  <c r="EI108" i="1" s="1"/>
  <c r="ES108" i="1" s="1"/>
  <c r="J105" i="1"/>
  <c r="DI105" i="1" s="1"/>
  <c r="DS105" i="1" s="1"/>
  <c r="J102" i="1"/>
  <c r="DI102" i="1" s="1"/>
  <c r="J104" i="1"/>
  <c r="DI104" i="1" s="1"/>
  <c r="DS104" i="1" s="1"/>
  <c r="J107" i="1"/>
  <c r="EI107" i="1" s="1"/>
  <c r="J106" i="1"/>
  <c r="EI106" i="1" s="1"/>
  <c r="J103" i="1"/>
  <c r="EI103" i="1" s="1"/>
  <c r="J101" i="1"/>
  <c r="ES198" i="1"/>
  <c r="EU198" i="1" s="1"/>
  <c r="FS198" i="1"/>
  <c r="FU198" i="1" s="1"/>
  <c r="CW198" i="1"/>
  <c r="DI126" i="1"/>
  <c r="DS126" i="1" s="1"/>
  <c r="EI126" i="1"/>
  <c r="ES126" i="1" s="1"/>
  <c r="FI125" i="1"/>
  <c r="FS125" i="1" s="1"/>
  <c r="DI125" i="1"/>
  <c r="DS125" i="1" s="1"/>
  <c r="CI125" i="1"/>
  <c r="CS125" i="1" s="1"/>
  <c r="EI125" i="1"/>
  <c r="ES125" i="1" s="1"/>
  <c r="EI121" i="1"/>
  <c r="ES121" i="1" s="1"/>
  <c r="DI121" i="1"/>
  <c r="DS121" i="1" s="1"/>
  <c r="DI115" i="1"/>
  <c r="DS115" i="1" s="1"/>
  <c r="DU115" i="1" s="1"/>
  <c r="CI115" i="1"/>
  <c r="CS115" i="1" s="1"/>
  <c r="CU115" i="1" s="1"/>
  <c r="FI115" i="1"/>
  <c r="FS115" i="1" s="1"/>
  <c r="FU115" i="1" s="1"/>
  <c r="EU115" i="1"/>
  <c r="EQ115" i="1"/>
  <c r="DQ117" i="1"/>
  <c r="DU117" i="1"/>
  <c r="EU117" i="1"/>
  <c r="EQ117" i="1"/>
  <c r="DI124" i="1"/>
  <c r="CI124" i="1"/>
  <c r="EI124" i="1"/>
  <c r="FI124" i="1"/>
  <c r="EI131" i="1"/>
  <c r="DI131" i="1"/>
  <c r="CI122" i="1"/>
  <c r="DI122" i="1"/>
  <c r="EI122" i="1"/>
  <c r="FI122" i="1"/>
  <c r="EI123" i="1"/>
  <c r="DI123" i="1"/>
  <c r="EI132" i="1"/>
  <c r="DI132" i="1"/>
  <c r="FI132" i="1"/>
  <c r="CI132" i="1"/>
  <c r="DI128" i="1"/>
  <c r="EI128" i="1"/>
  <c r="DI133" i="1"/>
  <c r="EI133" i="1"/>
  <c r="EI127" i="1"/>
  <c r="DI127" i="1"/>
  <c r="EI118" i="1"/>
  <c r="CI118" i="1"/>
  <c r="DI118" i="1"/>
  <c r="FI118" i="1"/>
  <c r="DI120" i="1"/>
  <c r="EI120" i="1"/>
  <c r="FI119" i="1"/>
  <c r="CI119" i="1"/>
  <c r="DI119" i="1"/>
  <c r="EI119" i="1"/>
  <c r="DI130" i="1"/>
  <c r="CI130" i="1"/>
  <c r="EI130" i="1"/>
  <c r="FI130" i="1"/>
  <c r="DI116" i="1"/>
  <c r="EI116" i="1"/>
  <c r="FS129" i="1"/>
  <c r="DI109" i="1"/>
  <c r="DS109" i="1" s="1"/>
  <c r="EI109" i="1"/>
  <c r="ES109" i="1" s="1"/>
  <c r="EI114" i="1"/>
  <c r="DI114" i="1"/>
  <c r="DI113" i="1"/>
  <c r="EI113" i="1"/>
  <c r="FI112" i="1"/>
  <c r="EI112" i="1"/>
  <c r="DI112" i="1"/>
  <c r="CI112" i="1"/>
  <c r="DI110" i="1"/>
  <c r="EI110" i="1"/>
  <c r="EI111" i="1"/>
  <c r="DI111" i="1"/>
  <c r="DI215" i="1" l="1"/>
  <c r="DS215" i="1" s="1"/>
  <c r="DU215" i="1" s="1"/>
  <c r="FI217" i="1"/>
  <c r="FS217" i="1" s="1"/>
  <c r="FU217" i="1" s="1"/>
  <c r="AG82" i="1"/>
  <c r="AG86" i="1"/>
  <c r="DI216" i="1"/>
  <c r="DS216" i="1" s="1"/>
  <c r="EI211" i="1"/>
  <c r="ES211" i="1" s="1"/>
  <c r="EU211" i="1" s="1"/>
  <c r="DI219" i="1"/>
  <c r="DS219" i="1" s="1"/>
  <c r="DU219" i="1" s="1"/>
  <c r="EI219" i="1"/>
  <c r="ES219" i="1" s="1"/>
  <c r="EU219" i="1" s="1"/>
  <c r="FI214" i="1"/>
  <c r="FS214" i="1" s="1"/>
  <c r="FU214" i="1" s="1"/>
  <c r="CI214" i="1"/>
  <c r="CS214" i="1" s="1"/>
  <c r="CU214" i="1" s="1"/>
  <c r="CI219" i="1"/>
  <c r="CS219" i="1" s="1"/>
  <c r="CU219" i="1" s="1"/>
  <c r="EI212" i="1"/>
  <c r="ES212" i="1" s="1"/>
  <c r="DQ211" i="1"/>
  <c r="DU211" i="1"/>
  <c r="DI214" i="1"/>
  <c r="DS214" i="1" s="1"/>
  <c r="DU214" i="1" s="1"/>
  <c r="EI222" i="1"/>
  <c r="CI222" i="1"/>
  <c r="FI222" i="1"/>
  <c r="DI222" i="1"/>
  <c r="EU215" i="1"/>
  <c r="EQ215" i="1"/>
  <c r="CI224" i="1"/>
  <c r="FI224" i="1"/>
  <c r="DI224" i="1"/>
  <c r="EI224" i="1"/>
  <c r="DI212" i="1"/>
  <c r="DS212" i="1" s="1"/>
  <c r="DI223" i="1"/>
  <c r="EI223" i="1"/>
  <c r="CI223" i="1"/>
  <c r="FI223" i="1"/>
  <c r="DI221" i="1"/>
  <c r="EI221" i="1"/>
  <c r="FI218" i="1"/>
  <c r="FS218" i="1" s="1"/>
  <c r="CI218" i="1"/>
  <c r="CS218" i="1" s="1"/>
  <c r="EI218" i="1"/>
  <c r="ES218" i="1" s="1"/>
  <c r="DI218" i="1"/>
  <c r="DS218" i="1" s="1"/>
  <c r="DI206" i="1"/>
  <c r="DS206" i="1" s="1"/>
  <c r="DU206" i="1" s="1"/>
  <c r="DQ215" i="1"/>
  <c r="CI220" i="1"/>
  <c r="FI220" i="1"/>
  <c r="DI220" i="1"/>
  <c r="EI220" i="1"/>
  <c r="EI210" i="1"/>
  <c r="ES210" i="1" s="1"/>
  <c r="EU210" i="1" s="1"/>
  <c r="DI207" i="1"/>
  <c r="DS207" i="1" s="1"/>
  <c r="DU207" i="1" s="1"/>
  <c r="DI204" i="1"/>
  <c r="DS204" i="1" s="1"/>
  <c r="DU204" i="1" s="1"/>
  <c r="DI205" i="1"/>
  <c r="DS205" i="1" s="1"/>
  <c r="DU205" i="1" s="1"/>
  <c r="DI209" i="1"/>
  <c r="DS209" i="1" s="1"/>
  <c r="DU209" i="1" s="1"/>
  <c r="J201" i="1"/>
  <c r="DI201" i="1" s="1"/>
  <c r="DS201" i="1" s="1"/>
  <c r="EI208" i="1"/>
  <c r="ES208" i="1" s="1"/>
  <c r="EQ208" i="1" s="1"/>
  <c r="CO97" i="1"/>
  <c r="CS199" i="1"/>
  <c r="CU199" i="1" s="1"/>
  <c r="BS97" i="1"/>
  <c r="FO97" i="1"/>
  <c r="J202" i="1"/>
  <c r="DO97" i="1"/>
  <c r="BO97" i="1"/>
  <c r="EO97" i="1"/>
  <c r="J203" i="1"/>
  <c r="EI203" i="1" s="1"/>
  <c r="ES203" i="1" s="1"/>
  <c r="EU203" i="1" s="1"/>
  <c r="ES199" i="1"/>
  <c r="EU199" i="1" s="1"/>
  <c r="FS199" i="1"/>
  <c r="FU199" i="1" s="1"/>
  <c r="CI200" i="1"/>
  <c r="CW200" i="1" s="1"/>
  <c r="DI200" i="1"/>
  <c r="DW200" i="1" s="1"/>
  <c r="EI200" i="1"/>
  <c r="EW200" i="1" s="1"/>
  <c r="FU219" i="1"/>
  <c r="FQ219" i="1"/>
  <c r="DU217" i="1"/>
  <c r="DQ217" i="1"/>
  <c r="DS213" i="1"/>
  <c r="FQ217" i="1"/>
  <c r="CU217" i="1"/>
  <c r="CQ217" i="1"/>
  <c r="EQ219" i="1"/>
  <c r="EU214" i="1"/>
  <c r="EQ214" i="1"/>
  <c r="CS213" i="1"/>
  <c r="DQ219" i="1"/>
  <c r="ES216" i="1"/>
  <c r="EU217" i="1"/>
  <c r="EQ217" i="1"/>
  <c r="FS213" i="1"/>
  <c r="ES213" i="1"/>
  <c r="DI108" i="1"/>
  <c r="DS108" i="1" s="1"/>
  <c r="DU108" i="1" s="1"/>
  <c r="DI107" i="1"/>
  <c r="DS107" i="1" s="1"/>
  <c r="DI106" i="1"/>
  <c r="DS106" i="1" s="1"/>
  <c r="BQ97" i="1"/>
  <c r="AG76" i="1"/>
  <c r="BU97" i="1"/>
  <c r="EI105" i="1"/>
  <c r="ES105" i="1" s="1"/>
  <c r="EQ105" i="1" s="1"/>
  <c r="EI102" i="1"/>
  <c r="ES102" i="1" s="1"/>
  <c r="EI104" i="1"/>
  <c r="ES104" i="1" s="1"/>
  <c r="EU104" i="1" s="1"/>
  <c r="DI103" i="1"/>
  <c r="DS103" i="1" s="1"/>
  <c r="EQ125" i="1"/>
  <c r="EU125" i="1"/>
  <c r="EU126" i="1"/>
  <c r="EQ126" i="1"/>
  <c r="DQ121" i="1"/>
  <c r="DU121" i="1"/>
  <c r="CQ125" i="1"/>
  <c r="CU125" i="1"/>
  <c r="DQ126" i="1"/>
  <c r="DU126" i="1"/>
  <c r="DU125" i="1"/>
  <c r="DQ125" i="1"/>
  <c r="EU121" i="1"/>
  <c r="EQ121" i="1"/>
  <c r="FU125" i="1"/>
  <c r="FQ125" i="1"/>
  <c r="CQ115" i="1"/>
  <c r="DQ115" i="1"/>
  <c r="FQ115" i="1"/>
  <c r="DU210" i="1"/>
  <c r="DQ210" i="1"/>
  <c r="EU209" i="1"/>
  <c r="EQ209" i="1"/>
  <c r="DU208" i="1"/>
  <c r="DQ208" i="1"/>
  <c r="EU207" i="1"/>
  <c r="EQ207" i="1"/>
  <c r="EU206" i="1"/>
  <c r="EQ206" i="1"/>
  <c r="EU205" i="1"/>
  <c r="EQ205" i="1"/>
  <c r="EU204" i="1"/>
  <c r="EQ204" i="1"/>
  <c r="EI101" i="1"/>
  <c r="ES101" i="1" s="1"/>
  <c r="DI101" i="1"/>
  <c r="DS101" i="1" s="1"/>
  <c r="DQ108" i="1"/>
  <c r="ES116" i="1"/>
  <c r="ES130" i="1"/>
  <c r="DS119" i="1"/>
  <c r="ES118" i="1"/>
  <c r="ES128" i="1"/>
  <c r="CS132" i="1"/>
  <c r="DS122" i="1"/>
  <c r="ES131" i="1"/>
  <c r="CS124" i="1"/>
  <c r="DS116" i="1"/>
  <c r="CS130" i="1"/>
  <c r="CS119" i="1"/>
  <c r="ES120" i="1"/>
  <c r="FS118" i="1"/>
  <c r="DS127" i="1"/>
  <c r="ES133" i="1"/>
  <c r="DS128" i="1"/>
  <c r="FS132" i="1"/>
  <c r="DS123" i="1"/>
  <c r="DU129" i="1"/>
  <c r="DQ129" i="1"/>
  <c r="CS122" i="1"/>
  <c r="DS124" i="1"/>
  <c r="FU129" i="1"/>
  <c r="FQ129" i="1"/>
  <c r="DS130" i="1"/>
  <c r="FS119" i="1"/>
  <c r="DS120" i="1"/>
  <c r="DS118" i="1"/>
  <c r="DS132" i="1"/>
  <c r="FS122" i="1"/>
  <c r="DS131" i="1"/>
  <c r="FS124" i="1"/>
  <c r="EU108" i="1"/>
  <c r="EQ108" i="1"/>
  <c r="FS130" i="1"/>
  <c r="ES119" i="1"/>
  <c r="CU129" i="1"/>
  <c r="CQ129" i="1"/>
  <c r="DU105" i="1"/>
  <c r="DQ105" i="1"/>
  <c r="CS118" i="1"/>
  <c r="ES127" i="1"/>
  <c r="DS133" i="1"/>
  <c r="EU129" i="1"/>
  <c r="EQ129" i="1"/>
  <c r="ES132" i="1"/>
  <c r="ES123" i="1"/>
  <c r="ES122" i="1"/>
  <c r="ES124" i="1"/>
  <c r="EQ109" i="1"/>
  <c r="EU109" i="1"/>
  <c r="DQ109" i="1"/>
  <c r="DU109" i="1"/>
  <c r="DU104" i="1"/>
  <c r="DQ104" i="1"/>
  <c r="ES110" i="1"/>
  <c r="CS112" i="1"/>
  <c r="ES113" i="1"/>
  <c r="ES106" i="1"/>
  <c r="DS102" i="1"/>
  <c r="DS112" i="1"/>
  <c r="ES103" i="1"/>
  <c r="DS114" i="1"/>
  <c r="DS111" i="1"/>
  <c r="ES112" i="1"/>
  <c r="ES111" i="1"/>
  <c r="DS110" i="1"/>
  <c r="FS112" i="1"/>
  <c r="DS113" i="1"/>
  <c r="ES107" i="1"/>
  <c r="ES114" i="1"/>
  <c r="FW200" i="1"/>
  <c r="FS200" i="1"/>
  <c r="FU200" i="1" s="1"/>
  <c r="CQ214" i="1" l="1"/>
  <c r="EQ211" i="1"/>
  <c r="FQ214" i="1"/>
  <c r="DQ214" i="1"/>
  <c r="CQ219" i="1"/>
  <c r="EQ210" i="1"/>
  <c r="FU218" i="1"/>
  <c r="FQ218" i="1"/>
  <c r="DU218" i="1"/>
  <c r="DQ218" i="1"/>
  <c r="DQ206" i="1"/>
  <c r="EU218" i="1"/>
  <c r="EQ218" i="1"/>
  <c r="CU218" i="1"/>
  <c r="CQ218" i="1"/>
  <c r="DQ204" i="1"/>
  <c r="DS220" i="1"/>
  <c r="DS221" i="1"/>
  <c r="CS222" i="1"/>
  <c r="CU222" i="1" s="1"/>
  <c r="FS224" i="1"/>
  <c r="FU224" i="1" s="1"/>
  <c r="ES222" i="1"/>
  <c r="EU222" i="1" s="1"/>
  <c r="DQ207" i="1"/>
  <c r="DQ209" i="1"/>
  <c r="CS220" i="1"/>
  <c r="FS223" i="1"/>
  <c r="CS224" i="1"/>
  <c r="CU224" i="1" s="1"/>
  <c r="DS222" i="1"/>
  <c r="DU222" i="1" s="1"/>
  <c r="ES223" i="1"/>
  <c r="DS224" i="1"/>
  <c r="DU224" i="1" s="1"/>
  <c r="FS220" i="1"/>
  <c r="DS223" i="1"/>
  <c r="ES220" i="1"/>
  <c r="ES221" i="1"/>
  <c r="CS223" i="1"/>
  <c r="ES224" i="1"/>
  <c r="EU224" i="1" s="1"/>
  <c r="FS222" i="1"/>
  <c r="FU222" i="1" s="1"/>
  <c r="DQ205" i="1"/>
  <c r="EU208" i="1"/>
  <c r="EI201" i="1"/>
  <c r="ES201" i="1" s="1"/>
  <c r="EQ201" i="1" s="1"/>
  <c r="AJ92" i="1"/>
  <c r="FZ278" i="1"/>
  <c r="GA278" i="1" s="1"/>
  <c r="GB278" i="1" s="1"/>
  <c r="GC278" i="1" s="1"/>
  <c r="GD278" i="1" s="1"/>
  <c r="GE278" i="1" s="1"/>
  <c r="GF278" i="1" s="1"/>
  <c r="GG278" i="1" s="1"/>
  <c r="GH278" i="1" s="1"/>
  <c r="GI278" i="1" s="1"/>
  <c r="GJ278" i="1" s="1"/>
  <c r="GK278" i="1" s="1"/>
  <c r="GL278" i="1" s="1"/>
  <c r="GM278" i="1" s="1"/>
  <c r="FZ158" i="1"/>
  <c r="GA158" i="1" s="1"/>
  <c r="GB158" i="1" s="1"/>
  <c r="GC158" i="1" s="1"/>
  <c r="GD158" i="1" s="1"/>
  <c r="GE158" i="1" s="1"/>
  <c r="GF158" i="1" s="1"/>
  <c r="GG158" i="1" s="1"/>
  <c r="GH158" i="1" s="1"/>
  <c r="GI158" i="1" s="1"/>
  <c r="GJ158" i="1" s="1"/>
  <c r="GK158" i="1" s="1"/>
  <c r="GL158" i="1" s="1"/>
  <c r="GM158" i="1" s="1"/>
  <c r="FZ271" i="1"/>
  <c r="GA271" i="1" s="1"/>
  <c r="GB271" i="1" s="1"/>
  <c r="GC271" i="1" s="1"/>
  <c r="GD271" i="1" s="1"/>
  <c r="GE271" i="1" s="1"/>
  <c r="GF271" i="1" s="1"/>
  <c r="GG271" i="1" s="1"/>
  <c r="GH271" i="1" s="1"/>
  <c r="GI271" i="1" s="1"/>
  <c r="GJ271" i="1" s="1"/>
  <c r="GK271" i="1" s="1"/>
  <c r="GL271" i="1" s="1"/>
  <c r="GM271" i="1" s="1"/>
  <c r="FZ292" i="1"/>
  <c r="GA292" i="1" s="1"/>
  <c r="GB292" i="1" s="1"/>
  <c r="GC292" i="1" s="1"/>
  <c r="GD292" i="1" s="1"/>
  <c r="GE292" i="1" s="1"/>
  <c r="GF292" i="1" s="1"/>
  <c r="GG292" i="1" s="1"/>
  <c r="GH292" i="1" s="1"/>
  <c r="GI292" i="1" s="1"/>
  <c r="GJ292" i="1" s="1"/>
  <c r="GK292" i="1" s="1"/>
  <c r="GL292" i="1" s="1"/>
  <c r="GM292" i="1" s="1"/>
  <c r="FZ270" i="1"/>
  <c r="GA270" i="1" s="1"/>
  <c r="GB270" i="1" s="1"/>
  <c r="GC270" i="1" s="1"/>
  <c r="GD270" i="1" s="1"/>
  <c r="GE270" i="1" s="1"/>
  <c r="GF270" i="1" s="1"/>
  <c r="GG270" i="1" s="1"/>
  <c r="GH270" i="1" s="1"/>
  <c r="GI270" i="1" s="1"/>
  <c r="GJ270" i="1" s="1"/>
  <c r="GK270" i="1" s="1"/>
  <c r="GL270" i="1" s="1"/>
  <c r="GM270" i="1" s="1"/>
  <c r="FZ254" i="1"/>
  <c r="GA254" i="1" s="1"/>
  <c r="GB254" i="1" s="1"/>
  <c r="GC254" i="1" s="1"/>
  <c r="GD254" i="1" s="1"/>
  <c r="GE254" i="1" s="1"/>
  <c r="GF254" i="1" s="1"/>
  <c r="GG254" i="1" s="1"/>
  <c r="GH254" i="1" s="1"/>
  <c r="GI254" i="1" s="1"/>
  <c r="GJ254" i="1" s="1"/>
  <c r="GK254" i="1" s="1"/>
  <c r="GL254" i="1" s="1"/>
  <c r="GM254" i="1" s="1"/>
  <c r="FZ185" i="1"/>
  <c r="GA185" i="1" s="1"/>
  <c r="GB185" i="1" s="1"/>
  <c r="GC185" i="1" s="1"/>
  <c r="GD185" i="1" s="1"/>
  <c r="GE185" i="1" s="1"/>
  <c r="GF185" i="1" s="1"/>
  <c r="GG185" i="1" s="1"/>
  <c r="GH185" i="1" s="1"/>
  <c r="GI185" i="1" s="1"/>
  <c r="GJ185" i="1" s="1"/>
  <c r="GK185" i="1" s="1"/>
  <c r="GL185" i="1" s="1"/>
  <c r="GM185" i="1" s="1"/>
  <c r="J302" i="1"/>
  <c r="AI302" i="1" s="1"/>
  <c r="AP80" i="1"/>
  <c r="EI202" i="1"/>
  <c r="ES202" i="1" s="1"/>
  <c r="EQ202" i="1" s="1"/>
  <c r="DI203" i="1"/>
  <c r="DS203" i="1" s="1"/>
  <c r="DU203" i="1" s="1"/>
  <c r="FZ138" i="1"/>
  <c r="GA138" i="1" s="1"/>
  <c r="GB138" i="1" s="1"/>
  <c r="GC138" i="1" s="1"/>
  <c r="GD138" i="1" s="1"/>
  <c r="GE138" i="1" s="1"/>
  <c r="GF138" i="1" s="1"/>
  <c r="GG138" i="1" s="1"/>
  <c r="GH138" i="1" s="1"/>
  <c r="GI138" i="1" s="1"/>
  <c r="GJ138" i="1" s="1"/>
  <c r="GK138" i="1" s="1"/>
  <c r="GL138" i="1" s="1"/>
  <c r="GM138" i="1" s="1"/>
  <c r="FZ230" i="1"/>
  <c r="GA230" i="1" s="1"/>
  <c r="GB230" i="1" s="1"/>
  <c r="GC230" i="1" s="1"/>
  <c r="GD230" i="1" s="1"/>
  <c r="GE230" i="1" s="1"/>
  <c r="GF230" i="1" s="1"/>
  <c r="GG230" i="1" s="1"/>
  <c r="GH230" i="1" s="1"/>
  <c r="GI230" i="1" s="1"/>
  <c r="GJ230" i="1" s="1"/>
  <c r="GK230" i="1" s="1"/>
  <c r="GL230" i="1" s="1"/>
  <c r="GM230" i="1" s="1"/>
  <c r="FZ134" i="1"/>
  <c r="GA134" i="1" s="1"/>
  <c r="GB134" i="1" s="1"/>
  <c r="GC134" i="1" s="1"/>
  <c r="GD134" i="1" s="1"/>
  <c r="GE134" i="1" s="1"/>
  <c r="GF134" i="1" s="1"/>
  <c r="GG134" i="1" s="1"/>
  <c r="GH134" i="1" s="1"/>
  <c r="GI134" i="1" s="1"/>
  <c r="GJ134" i="1" s="1"/>
  <c r="GK134" i="1" s="1"/>
  <c r="GL134" i="1" s="1"/>
  <c r="GM134" i="1" s="1"/>
  <c r="FZ144" i="1"/>
  <c r="GA144" i="1" s="1"/>
  <c r="GB144" i="1" s="1"/>
  <c r="GC144" i="1" s="1"/>
  <c r="GD144" i="1" s="1"/>
  <c r="GE144" i="1" s="1"/>
  <c r="GF144" i="1" s="1"/>
  <c r="GG144" i="1" s="1"/>
  <c r="GH144" i="1" s="1"/>
  <c r="GI144" i="1" s="1"/>
  <c r="GJ144" i="1" s="1"/>
  <c r="GK144" i="1" s="1"/>
  <c r="GL144" i="1" s="1"/>
  <c r="GM144" i="1" s="1"/>
  <c r="FZ235" i="1"/>
  <c r="GA235" i="1" s="1"/>
  <c r="GB235" i="1" s="1"/>
  <c r="GC235" i="1" s="1"/>
  <c r="GD235" i="1" s="1"/>
  <c r="GE235" i="1" s="1"/>
  <c r="GF235" i="1" s="1"/>
  <c r="GG235" i="1" s="1"/>
  <c r="GH235" i="1" s="1"/>
  <c r="GI235" i="1" s="1"/>
  <c r="GJ235" i="1" s="1"/>
  <c r="GK235" i="1" s="1"/>
  <c r="GL235" i="1" s="1"/>
  <c r="GM235" i="1" s="1"/>
  <c r="FZ106" i="1"/>
  <c r="FZ165" i="1"/>
  <c r="GA165" i="1" s="1"/>
  <c r="GB165" i="1" s="1"/>
  <c r="GC165" i="1" s="1"/>
  <c r="GD165" i="1" s="1"/>
  <c r="GE165" i="1" s="1"/>
  <c r="GF165" i="1" s="1"/>
  <c r="GG165" i="1" s="1"/>
  <c r="GH165" i="1" s="1"/>
  <c r="GI165" i="1" s="1"/>
  <c r="GJ165" i="1" s="1"/>
  <c r="GK165" i="1" s="1"/>
  <c r="GL165" i="1" s="1"/>
  <c r="GM165" i="1" s="1"/>
  <c r="FZ140" i="1"/>
  <c r="GA140" i="1" s="1"/>
  <c r="GB140" i="1" s="1"/>
  <c r="GC140" i="1" s="1"/>
  <c r="GD140" i="1" s="1"/>
  <c r="GE140" i="1" s="1"/>
  <c r="GF140" i="1" s="1"/>
  <c r="GG140" i="1" s="1"/>
  <c r="GH140" i="1" s="1"/>
  <c r="GI140" i="1" s="1"/>
  <c r="GJ140" i="1" s="1"/>
  <c r="GK140" i="1" s="1"/>
  <c r="GL140" i="1" s="1"/>
  <c r="GM140" i="1" s="1"/>
  <c r="FZ294" i="1"/>
  <c r="GA294" i="1" s="1"/>
  <c r="GB294" i="1" s="1"/>
  <c r="GC294" i="1" s="1"/>
  <c r="GD294" i="1" s="1"/>
  <c r="GE294" i="1" s="1"/>
  <c r="GF294" i="1" s="1"/>
  <c r="GG294" i="1" s="1"/>
  <c r="GH294" i="1" s="1"/>
  <c r="GI294" i="1" s="1"/>
  <c r="GJ294" i="1" s="1"/>
  <c r="GK294" i="1" s="1"/>
  <c r="GL294" i="1" s="1"/>
  <c r="GM294" i="1" s="1"/>
  <c r="FZ104" i="1"/>
  <c r="GA104" i="1" s="1"/>
  <c r="FZ170" i="1"/>
  <c r="GA170" i="1" s="1"/>
  <c r="GB170" i="1" s="1"/>
  <c r="GC170" i="1" s="1"/>
  <c r="GD170" i="1" s="1"/>
  <c r="GE170" i="1" s="1"/>
  <c r="GF170" i="1" s="1"/>
  <c r="GG170" i="1" s="1"/>
  <c r="GH170" i="1" s="1"/>
  <c r="GI170" i="1" s="1"/>
  <c r="GJ170" i="1" s="1"/>
  <c r="GK170" i="1" s="1"/>
  <c r="GL170" i="1" s="1"/>
  <c r="GM170" i="1" s="1"/>
  <c r="FZ189" i="1"/>
  <c r="GA189" i="1" s="1"/>
  <c r="GB189" i="1" s="1"/>
  <c r="GC189" i="1" s="1"/>
  <c r="GD189" i="1" s="1"/>
  <c r="GE189" i="1" s="1"/>
  <c r="GF189" i="1" s="1"/>
  <c r="GG189" i="1" s="1"/>
  <c r="GH189" i="1" s="1"/>
  <c r="GI189" i="1" s="1"/>
  <c r="GJ189" i="1" s="1"/>
  <c r="GK189" i="1" s="1"/>
  <c r="GL189" i="1" s="1"/>
  <c r="GM189" i="1" s="1"/>
  <c r="FZ267" i="1"/>
  <c r="GA267" i="1" s="1"/>
  <c r="GB267" i="1" s="1"/>
  <c r="GC267" i="1" s="1"/>
  <c r="GD267" i="1" s="1"/>
  <c r="GE267" i="1" s="1"/>
  <c r="GF267" i="1" s="1"/>
  <c r="GG267" i="1" s="1"/>
  <c r="GH267" i="1" s="1"/>
  <c r="GI267" i="1" s="1"/>
  <c r="GJ267" i="1" s="1"/>
  <c r="GK267" i="1" s="1"/>
  <c r="GL267" i="1" s="1"/>
  <c r="GM267" i="1" s="1"/>
  <c r="FZ257" i="1"/>
  <c r="GA257" i="1" s="1"/>
  <c r="GB257" i="1" s="1"/>
  <c r="GC257" i="1" s="1"/>
  <c r="GD257" i="1" s="1"/>
  <c r="GE257" i="1" s="1"/>
  <c r="GF257" i="1" s="1"/>
  <c r="GG257" i="1" s="1"/>
  <c r="GH257" i="1" s="1"/>
  <c r="GI257" i="1" s="1"/>
  <c r="GJ257" i="1" s="1"/>
  <c r="GK257" i="1" s="1"/>
  <c r="GL257" i="1" s="1"/>
  <c r="GM257" i="1" s="1"/>
  <c r="FZ249" i="1"/>
  <c r="GA249" i="1" s="1"/>
  <c r="GB249" i="1" s="1"/>
  <c r="GC249" i="1" s="1"/>
  <c r="GD249" i="1" s="1"/>
  <c r="GE249" i="1" s="1"/>
  <c r="GF249" i="1" s="1"/>
  <c r="GG249" i="1" s="1"/>
  <c r="GH249" i="1" s="1"/>
  <c r="GI249" i="1" s="1"/>
  <c r="GJ249" i="1" s="1"/>
  <c r="GK249" i="1" s="1"/>
  <c r="GL249" i="1" s="1"/>
  <c r="GM249" i="1" s="1"/>
  <c r="FZ147" i="1"/>
  <c r="GA147" i="1" s="1"/>
  <c r="GB147" i="1" s="1"/>
  <c r="GC147" i="1" s="1"/>
  <c r="GD147" i="1" s="1"/>
  <c r="GE147" i="1" s="1"/>
  <c r="GF147" i="1" s="1"/>
  <c r="GG147" i="1" s="1"/>
  <c r="GH147" i="1" s="1"/>
  <c r="GI147" i="1" s="1"/>
  <c r="GJ147" i="1" s="1"/>
  <c r="GK147" i="1" s="1"/>
  <c r="GL147" i="1" s="1"/>
  <c r="GM147" i="1" s="1"/>
  <c r="AJ90" i="1"/>
  <c r="FZ232" i="1"/>
  <c r="GA232" i="1" s="1"/>
  <c r="GB232" i="1" s="1"/>
  <c r="GC232" i="1" s="1"/>
  <c r="GD232" i="1" s="1"/>
  <c r="GE232" i="1" s="1"/>
  <c r="GF232" i="1" s="1"/>
  <c r="GG232" i="1" s="1"/>
  <c r="GH232" i="1" s="1"/>
  <c r="GI232" i="1" s="1"/>
  <c r="GJ232" i="1" s="1"/>
  <c r="GK232" i="1" s="1"/>
  <c r="GL232" i="1" s="1"/>
  <c r="GM232" i="1" s="1"/>
  <c r="FZ161" i="1"/>
  <c r="GA161" i="1" s="1"/>
  <c r="GB161" i="1" s="1"/>
  <c r="GC161" i="1" s="1"/>
  <c r="GD161" i="1" s="1"/>
  <c r="GE161" i="1" s="1"/>
  <c r="GF161" i="1" s="1"/>
  <c r="GG161" i="1" s="1"/>
  <c r="GH161" i="1" s="1"/>
  <c r="GI161" i="1" s="1"/>
  <c r="GJ161" i="1" s="1"/>
  <c r="GK161" i="1" s="1"/>
  <c r="GL161" i="1" s="1"/>
  <c r="GM161" i="1" s="1"/>
  <c r="FZ143" i="1"/>
  <c r="GA143" i="1" s="1"/>
  <c r="GB143" i="1" s="1"/>
  <c r="GC143" i="1" s="1"/>
  <c r="GD143" i="1" s="1"/>
  <c r="GE143" i="1" s="1"/>
  <c r="GF143" i="1" s="1"/>
  <c r="GG143" i="1" s="1"/>
  <c r="GH143" i="1" s="1"/>
  <c r="GI143" i="1" s="1"/>
  <c r="GJ143" i="1" s="1"/>
  <c r="GK143" i="1" s="1"/>
  <c r="GL143" i="1" s="1"/>
  <c r="GM143" i="1" s="1"/>
  <c r="FZ142" i="1"/>
  <c r="GA142" i="1" s="1"/>
  <c r="GB142" i="1" s="1"/>
  <c r="GC142" i="1" s="1"/>
  <c r="GD142" i="1" s="1"/>
  <c r="GE142" i="1" s="1"/>
  <c r="GF142" i="1" s="1"/>
  <c r="GG142" i="1" s="1"/>
  <c r="GH142" i="1" s="1"/>
  <c r="GI142" i="1" s="1"/>
  <c r="GJ142" i="1" s="1"/>
  <c r="GK142" i="1" s="1"/>
  <c r="GL142" i="1" s="1"/>
  <c r="GM142" i="1" s="1"/>
  <c r="FZ197" i="1"/>
  <c r="GA197" i="1" s="1"/>
  <c r="GB197" i="1" s="1"/>
  <c r="GC197" i="1" s="1"/>
  <c r="GD197" i="1" s="1"/>
  <c r="GE197" i="1" s="1"/>
  <c r="GF197" i="1" s="1"/>
  <c r="GG197" i="1" s="1"/>
  <c r="GH197" i="1" s="1"/>
  <c r="GI197" i="1" s="1"/>
  <c r="GJ197" i="1" s="1"/>
  <c r="GK197" i="1" s="1"/>
  <c r="GL197" i="1" s="1"/>
  <c r="GM197" i="1" s="1"/>
  <c r="FZ137" i="1"/>
  <c r="GA137" i="1" s="1"/>
  <c r="GB137" i="1" s="1"/>
  <c r="GC137" i="1" s="1"/>
  <c r="GD137" i="1" s="1"/>
  <c r="GE137" i="1" s="1"/>
  <c r="GF137" i="1" s="1"/>
  <c r="GG137" i="1" s="1"/>
  <c r="GH137" i="1" s="1"/>
  <c r="GI137" i="1" s="1"/>
  <c r="GJ137" i="1" s="1"/>
  <c r="GK137" i="1" s="1"/>
  <c r="GL137" i="1" s="1"/>
  <c r="GM137" i="1" s="1"/>
  <c r="FZ218" i="1"/>
  <c r="GA218" i="1" s="1"/>
  <c r="GB218" i="1" s="1"/>
  <c r="GC218" i="1" s="1"/>
  <c r="GD218" i="1" s="1"/>
  <c r="GE218" i="1" s="1"/>
  <c r="GF218" i="1" s="1"/>
  <c r="GG218" i="1" s="1"/>
  <c r="GH218" i="1" s="1"/>
  <c r="GI218" i="1" s="1"/>
  <c r="GJ218" i="1" s="1"/>
  <c r="GK218" i="1" s="1"/>
  <c r="GL218" i="1" s="1"/>
  <c r="GM218" i="1" s="1"/>
  <c r="FZ283" i="1"/>
  <c r="GA283" i="1" s="1"/>
  <c r="GB283" i="1" s="1"/>
  <c r="GC283" i="1" s="1"/>
  <c r="GD283" i="1" s="1"/>
  <c r="GE283" i="1" s="1"/>
  <c r="GF283" i="1" s="1"/>
  <c r="GG283" i="1" s="1"/>
  <c r="GH283" i="1" s="1"/>
  <c r="GI283" i="1" s="1"/>
  <c r="GJ283" i="1" s="1"/>
  <c r="GK283" i="1" s="1"/>
  <c r="GL283" i="1" s="1"/>
  <c r="GM283" i="1" s="1"/>
  <c r="FZ289" i="1"/>
  <c r="GA289" i="1" s="1"/>
  <c r="GB289" i="1" s="1"/>
  <c r="GC289" i="1" s="1"/>
  <c r="GD289" i="1" s="1"/>
  <c r="GE289" i="1" s="1"/>
  <c r="GF289" i="1" s="1"/>
  <c r="GG289" i="1" s="1"/>
  <c r="GH289" i="1" s="1"/>
  <c r="GI289" i="1" s="1"/>
  <c r="GJ289" i="1" s="1"/>
  <c r="GK289" i="1" s="1"/>
  <c r="GL289" i="1" s="1"/>
  <c r="GM289" i="1" s="1"/>
  <c r="J317" i="1"/>
  <c r="AI317" i="1" s="1"/>
  <c r="AJ80" i="1"/>
  <c r="CS200" i="1"/>
  <c r="CU200" i="1" s="1"/>
  <c r="FZ231" i="1"/>
  <c r="GA231" i="1" s="1"/>
  <c r="GB231" i="1" s="1"/>
  <c r="GC231" i="1" s="1"/>
  <c r="GD231" i="1" s="1"/>
  <c r="GE231" i="1" s="1"/>
  <c r="GF231" i="1" s="1"/>
  <c r="GG231" i="1" s="1"/>
  <c r="GH231" i="1" s="1"/>
  <c r="GI231" i="1" s="1"/>
  <c r="GJ231" i="1" s="1"/>
  <c r="GK231" i="1" s="1"/>
  <c r="GL231" i="1" s="1"/>
  <c r="GM231" i="1" s="1"/>
  <c r="FZ177" i="1"/>
  <c r="GA177" i="1" s="1"/>
  <c r="GB177" i="1" s="1"/>
  <c r="GC177" i="1" s="1"/>
  <c r="GD177" i="1" s="1"/>
  <c r="GE177" i="1" s="1"/>
  <c r="GF177" i="1" s="1"/>
  <c r="GG177" i="1" s="1"/>
  <c r="GH177" i="1" s="1"/>
  <c r="GI177" i="1" s="1"/>
  <c r="GJ177" i="1" s="1"/>
  <c r="GK177" i="1" s="1"/>
  <c r="GL177" i="1" s="1"/>
  <c r="GM177" i="1" s="1"/>
  <c r="FZ273" i="1"/>
  <c r="GA273" i="1" s="1"/>
  <c r="GB273" i="1" s="1"/>
  <c r="GC273" i="1" s="1"/>
  <c r="GD273" i="1" s="1"/>
  <c r="GE273" i="1" s="1"/>
  <c r="GF273" i="1" s="1"/>
  <c r="GG273" i="1" s="1"/>
  <c r="GH273" i="1" s="1"/>
  <c r="GI273" i="1" s="1"/>
  <c r="GJ273" i="1" s="1"/>
  <c r="GK273" i="1" s="1"/>
  <c r="GL273" i="1" s="1"/>
  <c r="GM273" i="1" s="1"/>
  <c r="FZ155" i="1"/>
  <c r="GA155" i="1" s="1"/>
  <c r="GB155" i="1" s="1"/>
  <c r="GC155" i="1" s="1"/>
  <c r="GD155" i="1" s="1"/>
  <c r="GE155" i="1" s="1"/>
  <c r="GF155" i="1" s="1"/>
  <c r="GG155" i="1" s="1"/>
  <c r="GH155" i="1" s="1"/>
  <c r="GI155" i="1" s="1"/>
  <c r="GJ155" i="1" s="1"/>
  <c r="GK155" i="1" s="1"/>
  <c r="GL155" i="1" s="1"/>
  <c r="GM155" i="1" s="1"/>
  <c r="FZ226" i="1"/>
  <c r="GA226" i="1" s="1"/>
  <c r="GB226" i="1" s="1"/>
  <c r="GC226" i="1" s="1"/>
  <c r="GD226" i="1" s="1"/>
  <c r="GE226" i="1" s="1"/>
  <c r="FZ297" i="1"/>
  <c r="GA297" i="1" s="1"/>
  <c r="GB297" i="1" s="1"/>
  <c r="GC297" i="1" s="1"/>
  <c r="GD297" i="1" s="1"/>
  <c r="GE297" i="1" s="1"/>
  <c r="GF297" i="1" s="1"/>
  <c r="GG297" i="1" s="1"/>
  <c r="GH297" i="1" s="1"/>
  <c r="GI297" i="1" s="1"/>
  <c r="GJ297" i="1" s="1"/>
  <c r="GK297" i="1" s="1"/>
  <c r="GL297" i="1" s="1"/>
  <c r="GM297" i="1" s="1"/>
  <c r="FZ117" i="1"/>
  <c r="GA117" i="1" s="1"/>
  <c r="GB117" i="1" s="1"/>
  <c r="FZ190" i="1"/>
  <c r="GA190" i="1" s="1"/>
  <c r="GB190" i="1" s="1"/>
  <c r="GC190" i="1" s="1"/>
  <c r="GD190" i="1" s="1"/>
  <c r="GE190" i="1" s="1"/>
  <c r="GF190" i="1" s="1"/>
  <c r="GG190" i="1" s="1"/>
  <c r="GH190" i="1" s="1"/>
  <c r="GI190" i="1" s="1"/>
  <c r="GJ190" i="1" s="1"/>
  <c r="GK190" i="1" s="1"/>
  <c r="GL190" i="1" s="1"/>
  <c r="GM190" i="1" s="1"/>
  <c r="FZ166" i="1"/>
  <c r="GA166" i="1" s="1"/>
  <c r="GB166" i="1" s="1"/>
  <c r="GC166" i="1" s="1"/>
  <c r="GD166" i="1" s="1"/>
  <c r="GE166" i="1" s="1"/>
  <c r="GF166" i="1" s="1"/>
  <c r="GG166" i="1" s="1"/>
  <c r="GH166" i="1" s="1"/>
  <c r="GI166" i="1" s="1"/>
  <c r="GJ166" i="1" s="1"/>
  <c r="GK166" i="1" s="1"/>
  <c r="GL166" i="1" s="1"/>
  <c r="GM166" i="1" s="1"/>
  <c r="J315" i="1"/>
  <c r="AI315" i="1" s="1"/>
  <c r="FZ174" i="1"/>
  <c r="GA174" i="1" s="1"/>
  <c r="GB174" i="1" s="1"/>
  <c r="GC174" i="1" s="1"/>
  <c r="GD174" i="1" s="1"/>
  <c r="GE174" i="1" s="1"/>
  <c r="GF174" i="1" s="1"/>
  <c r="GG174" i="1" s="1"/>
  <c r="GH174" i="1" s="1"/>
  <c r="GI174" i="1" s="1"/>
  <c r="GJ174" i="1" s="1"/>
  <c r="GK174" i="1" s="1"/>
  <c r="GL174" i="1" s="1"/>
  <c r="GM174" i="1" s="1"/>
  <c r="FZ274" i="1"/>
  <c r="GA274" i="1" s="1"/>
  <c r="GB274" i="1" s="1"/>
  <c r="GC274" i="1" s="1"/>
  <c r="GD274" i="1" s="1"/>
  <c r="GE274" i="1" s="1"/>
  <c r="GF274" i="1" s="1"/>
  <c r="GG274" i="1" s="1"/>
  <c r="GH274" i="1" s="1"/>
  <c r="GI274" i="1" s="1"/>
  <c r="GJ274" i="1" s="1"/>
  <c r="GK274" i="1" s="1"/>
  <c r="GL274" i="1" s="1"/>
  <c r="GM274" i="1" s="1"/>
  <c r="FZ141" i="1"/>
  <c r="GA141" i="1" s="1"/>
  <c r="GB141" i="1" s="1"/>
  <c r="GC141" i="1" s="1"/>
  <c r="GD141" i="1" s="1"/>
  <c r="GE141" i="1" s="1"/>
  <c r="GF141" i="1" s="1"/>
  <c r="GG141" i="1" s="1"/>
  <c r="GH141" i="1" s="1"/>
  <c r="GI141" i="1" s="1"/>
  <c r="GJ141" i="1" s="1"/>
  <c r="GK141" i="1" s="1"/>
  <c r="GL141" i="1" s="1"/>
  <c r="GM141" i="1" s="1"/>
  <c r="FZ212" i="1"/>
  <c r="FZ288" i="1"/>
  <c r="GA288" i="1" s="1"/>
  <c r="GB288" i="1" s="1"/>
  <c r="GC288" i="1" s="1"/>
  <c r="GD288" i="1" s="1"/>
  <c r="GE288" i="1" s="1"/>
  <c r="GF288" i="1" s="1"/>
  <c r="GG288" i="1" s="1"/>
  <c r="GH288" i="1" s="1"/>
  <c r="GI288" i="1" s="1"/>
  <c r="GJ288" i="1" s="1"/>
  <c r="GK288" i="1" s="1"/>
  <c r="GL288" i="1" s="1"/>
  <c r="GM288" i="1" s="1"/>
  <c r="FZ282" i="1"/>
  <c r="GA282" i="1" s="1"/>
  <c r="GB282" i="1" s="1"/>
  <c r="GC282" i="1" s="1"/>
  <c r="GD282" i="1" s="1"/>
  <c r="GE282" i="1" s="1"/>
  <c r="GF282" i="1" s="1"/>
  <c r="GG282" i="1" s="1"/>
  <c r="GH282" i="1" s="1"/>
  <c r="GI282" i="1" s="1"/>
  <c r="GJ282" i="1" s="1"/>
  <c r="GK282" i="1" s="1"/>
  <c r="GL282" i="1" s="1"/>
  <c r="GM282" i="1" s="1"/>
  <c r="FZ285" i="1"/>
  <c r="GA285" i="1" s="1"/>
  <c r="GB285" i="1" s="1"/>
  <c r="GC285" i="1" s="1"/>
  <c r="GD285" i="1" s="1"/>
  <c r="GE285" i="1" s="1"/>
  <c r="GF285" i="1" s="1"/>
  <c r="GG285" i="1" s="1"/>
  <c r="GH285" i="1" s="1"/>
  <c r="GI285" i="1" s="1"/>
  <c r="GJ285" i="1" s="1"/>
  <c r="GK285" i="1" s="1"/>
  <c r="GL285" i="1" s="1"/>
  <c r="GM285" i="1" s="1"/>
  <c r="FZ265" i="1"/>
  <c r="GA265" i="1" s="1"/>
  <c r="GB265" i="1" s="1"/>
  <c r="GC265" i="1" s="1"/>
  <c r="GD265" i="1" s="1"/>
  <c r="GE265" i="1" s="1"/>
  <c r="GF265" i="1" s="1"/>
  <c r="GG265" i="1" s="1"/>
  <c r="GH265" i="1" s="1"/>
  <c r="GI265" i="1" s="1"/>
  <c r="GJ265" i="1" s="1"/>
  <c r="GK265" i="1" s="1"/>
  <c r="GL265" i="1" s="1"/>
  <c r="GM265" i="1" s="1"/>
  <c r="AP92" i="1"/>
  <c r="FZ261" i="1"/>
  <c r="GA261" i="1" s="1"/>
  <c r="GB261" i="1" s="1"/>
  <c r="GC261" i="1" s="1"/>
  <c r="GD261" i="1" s="1"/>
  <c r="GE261" i="1" s="1"/>
  <c r="GF261" i="1" s="1"/>
  <c r="GG261" i="1" s="1"/>
  <c r="GH261" i="1" s="1"/>
  <c r="GI261" i="1" s="1"/>
  <c r="GJ261" i="1" s="1"/>
  <c r="GK261" i="1" s="1"/>
  <c r="GL261" i="1" s="1"/>
  <c r="GM261" i="1" s="1"/>
  <c r="FZ227" i="1"/>
  <c r="GA227" i="1" s="1"/>
  <c r="GB227" i="1" s="1"/>
  <c r="GC227" i="1" s="1"/>
  <c r="GD227" i="1" s="1"/>
  <c r="GE227" i="1" s="1"/>
  <c r="GF227" i="1" s="1"/>
  <c r="GG227" i="1" s="1"/>
  <c r="GH227" i="1" s="1"/>
  <c r="GI227" i="1" s="1"/>
  <c r="GJ227" i="1" s="1"/>
  <c r="GK227" i="1" s="1"/>
  <c r="GL227" i="1" s="1"/>
  <c r="GM227" i="1" s="1"/>
  <c r="FZ195" i="1"/>
  <c r="GA195" i="1" s="1"/>
  <c r="GB195" i="1" s="1"/>
  <c r="GC195" i="1" s="1"/>
  <c r="GD195" i="1" s="1"/>
  <c r="GE195" i="1" s="1"/>
  <c r="GF195" i="1" s="1"/>
  <c r="GG195" i="1" s="1"/>
  <c r="GH195" i="1" s="1"/>
  <c r="GI195" i="1" s="1"/>
  <c r="GJ195" i="1" s="1"/>
  <c r="GK195" i="1" s="1"/>
  <c r="GL195" i="1" s="1"/>
  <c r="GM195" i="1" s="1"/>
  <c r="FZ162" i="1"/>
  <c r="GA162" i="1" s="1"/>
  <c r="GB162" i="1" s="1"/>
  <c r="GC162" i="1" s="1"/>
  <c r="GD162" i="1" s="1"/>
  <c r="GE162" i="1" s="1"/>
  <c r="GF162" i="1" s="1"/>
  <c r="GG162" i="1" s="1"/>
  <c r="GH162" i="1" s="1"/>
  <c r="GI162" i="1" s="1"/>
  <c r="GJ162" i="1" s="1"/>
  <c r="GK162" i="1" s="1"/>
  <c r="GL162" i="1" s="1"/>
  <c r="GM162" i="1" s="1"/>
  <c r="FZ119" i="1"/>
  <c r="GA119" i="1" s="1"/>
  <c r="GB119" i="1" s="1"/>
  <c r="GC119" i="1" s="1"/>
  <c r="GD119" i="1" s="1"/>
  <c r="GE119" i="1" s="1"/>
  <c r="GF119" i="1" s="1"/>
  <c r="GG119" i="1" s="1"/>
  <c r="GH119" i="1" s="1"/>
  <c r="GI119" i="1" s="1"/>
  <c r="GJ119" i="1" s="1"/>
  <c r="GK119" i="1" s="1"/>
  <c r="GL119" i="1" s="1"/>
  <c r="GM119" i="1" s="1"/>
  <c r="FZ182" i="1"/>
  <c r="GA182" i="1" s="1"/>
  <c r="GB182" i="1" s="1"/>
  <c r="GC182" i="1" s="1"/>
  <c r="GD182" i="1" s="1"/>
  <c r="GE182" i="1" s="1"/>
  <c r="GF182" i="1" s="1"/>
  <c r="GG182" i="1" s="1"/>
  <c r="GH182" i="1" s="1"/>
  <c r="GI182" i="1" s="1"/>
  <c r="GJ182" i="1" s="1"/>
  <c r="GK182" i="1" s="1"/>
  <c r="GL182" i="1" s="1"/>
  <c r="GM182" i="1" s="1"/>
  <c r="J307" i="1"/>
  <c r="AI307" i="1" s="1"/>
  <c r="FZ187" i="1"/>
  <c r="GA187" i="1" s="1"/>
  <c r="GB187" i="1" s="1"/>
  <c r="GC187" i="1" s="1"/>
  <c r="GD187" i="1" s="1"/>
  <c r="GE187" i="1" s="1"/>
  <c r="GF187" i="1" s="1"/>
  <c r="GG187" i="1" s="1"/>
  <c r="GH187" i="1" s="1"/>
  <c r="GI187" i="1" s="1"/>
  <c r="GJ187" i="1" s="1"/>
  <c r="GK187" i="1" s="1"/>
  <c r="GL187" i="1" s="1"/>
  <c r="GM187" i="1" s="1"/>
  <c r="FZ120" i="1"/>
  <c r="GA120" i="1" s="1"/>
  <c r="GB120" i="1" s="1"/>
  <c r="GC120" i="1" s="1"/>
  <c r="GD120" i="1" s="1"/>
  <c r="FZ253" i="1"/>
  <c r="GA253" i="1" s="1"/>
  <c r="GB253" i="1" s="1"/>
  <c r="GC253" i="1" s="1"/>
  <c r="GD253" i="1" s="1"/>
  <c r="GE253" i="1" s="1"/>
  <c r="GF253" i="1" s="1"/>
  <c r="GG253" i="1" s="1"/>
  <c r="GH253" i="1" s="1"/>
  <c r="GI253" i="1" s="1"/>
  <c r="GJ253" i="1" s="1"/>
  <c r="GK253" i="1" s="1"/>
  <c r="GL253" i="1" s="1"/>
  <c r="GM253" i="1" s="1"/>
  <c r="FZ234" i="1"/>
  <c r="GA234" i="1" s="1"/>
  <c r="GB234" i="1" s="1"/>
  <c r="GC234" i="1" s="1"/>
  <c r="GD234" i="1" s="1"/>
  <c r="GE234" i="1" s="1"/>
  <c r="GF234" i="1" s="1"/>
  <c r="GG234" i="1" s="1"/>
  <c r="GH234" i="1" s="1"/>
  <c r="GI234" i="1" s="1"/>
  <c r="GJ234" i="1" s="1"/>
  <c r="GK234" i="1" s="1"/>
  <c r="GL234" i="1" s="1"/>
  <c r="GM234" i="1" s="1"/>
  <c r="FZ129" i="1"/>
  <c r="GA129" i="1" s="1"/>
  <c r="GB129" i="1" s="1"/>
  <c r="GC129" i="1" s="1"/>
  <c r="GD129" i="1" s="1"/>
  <c r="GE129" i="1" s="1"/>
  <c r="GF129" i="1" s="1"/>
  <c r="GG129" i="1" s="1"/>
  <c r="GH129" i="1" s="1"/>
  <c r="GI129" i="1" s="1"/>
  <c r="GJ129" i="1" s="1"/>
  <c r="GK129" i="1" s="1"/>
  <c r="GL129" i="1" s="1"/>
  <c r="GM129" i="1" s="1"/>
  <c r="J313" i="1"/>
  <c r="AI313" i="1" s="1"/>
  <c r="FZ256" i="1"/>
  <c r="GA256" i="1" s="1"/>
  <c r="GB256" i="1" s="1"/>
  <c r="GC256" i="1" s="1"/>
  <c r="GD256" i="1" s="1"/>
  <c r="GE256" i="1" s="1"/>
  <c r="GF256" i="1" s="1"/>
  <c r="GG256" i="1" s="1"/>
  <c r="GH256" i="1" s="1"/>
  <c r="GI256" i="1" s="1"/>
  <c r="GJ256" i="1" s="1"/>
  <c r="GK256" i="1" s="1"/>
  <c r="GL256" i="1" s="1"/>
  <c r="GM256" i="1" s="1"/>
  <c r="FZ275" i="1"/>
  <c r="GA275" i="1" s="1"/>
  <c r="GB275" i="1" s="1"/>
  <c r="GC275" i="1" s="1"/>
  <c r="GD275" i="1" s="1"/>
  <c r="GE275" i="1" s="1"/>
  <c r="GF275" i="1" s="1"/>
  <c r="GG275" i="1" s="1"/>
  <c r="GH275" i="1" s="1"/>
  <c r="GI275" i="1" s="1"/>
  <c r="GJ275" i="1" s="1"/>
  <c r="GK275" i="1" s="1"/>
  <c r="GL275" i="1" s="1"/>
  <c r="GM275" i="1" s="1"/>
  <c r="FZ264" i="1"/>
  <c r="GA264" i="1" s="1"/>
  <c r="GB264" i="1" s="1"/>
  <c r="GC264" i="1" s="1"/>
  <c r="GD264" i="1" s="1"/>
  <c r="GE264" i="1" s="1"/>
  <c r="GF264" i="1" s="1"/>
  <c r="GG264" i="1" s="1"/>
  <c r="GH264" i="1" s="1"/>
  <c r="GI264" i="1" s="1"/>
  <c r="GJ264" i="1" s="1"/>
  <c r="GK264" i="1" s="1"/>
  <c r="GL264" i="1" s="1"/>
  <c r="GM264" i="1" s="1"/>
  <c r="FZ268" i="1"/>
  <c r="GA268" i="1" s="1"/>
  <c r="GB268" i="1" s="1"/>
  <c r="GC268" i="1" s="1"/>
  <c r="GD268" i="1" s="1"/>
  <c r="GE268" i="1" s="1"/>
  <c r="GF268" i="1" s="1"/>
  <c r="GG268" i="1" s="1"/>
  <c r="GH268" i="1" s="1"/>
  <c r="GI268" i="1" s="1"/>
  <c r="GJ268" i="1" s="1"/>
  <c r="GK268" i="1" s="1"/>
  <c r="GL268" i="1" s="1"/>
  <c r="GM268" i="1" s="1"/>
  <c r="FZ295" i="1"/>
  <c r="GA295" i="1" s="1"/>
  <c r="GB295" i="1" s="1"/>
  <c r="GC295" i="1" s="1"/>
  <c r="GD295" i="1" s="1"/>
  <c r="GE295" i="1" s="1"/>
  <c r="GF295" i="1" s="1"/>
  <c r="GG295" i="1" s="1"/>
  <c r="GH295" i="1" s="1"/>
  <c r="GI295" i="1" s="1"/>
  <c r="GJ295" i="1" s="1"/>
  <c r="GK295" i="1" s="1"/>
  <c r="GL295" i="1" s="1"/>
  <c r="GM295" i="1" s="1"/>
  <c r="FZ238" i="1"/>
  <c r="GA238" i="1" s="1"/>
  <c r="GB238" i="1" s="1"/>
  <c r="GC238" i="1" s="1"/>
  <c r="GD238" i="1" s="1"/>
  <c r="GE238" i="1" s="1"/>
  <c r="GF238" i="1" s="1"/>
  <c r="GG238" i="1" s="1"/>
  <c r="GH238" i="1" s="1"/>
  <c r="GI238" i="1" s="1"/>
  <c r="GJ238" i="1" s="1"/>
  <c r="GK238" i="1" s="1"/>
  <c r="GL238" i="1" s="1"/>
  <c r="GM238" i="1" s="1"/>
  <c r="FZ168" i="1"/>
  <c r="GA168" i="1" s="1"/>
  <c r="GB168" i="1" s="1"/>
  <c r="GC168" i="1" s="1"/>
  <c r="GD168" i="1" s="1"/>
  <c r="GE168" i="1" s="1"/>
  <c r="GF168" i="1" s="1"/>
  <c r="GG168" i="1" s="1"/>
  <c r="GH168" i="1" s="1"/>
  <c r="GI168" i="1" s="1"/>
  <c r="GJ168" i="1" s="1"/>
  <c r="GK168" i="1" s="1"/>
  <c r="GL168" i="1" s="1"/>
  <c r="GM168" i="1" s="1"/>
  <c r="FZ284" i="1"/>
  <c r="GA284" i="1" s="1"/>
  <c r="GB284" i="1" s="1"/>
  <c r="GC284" i="1" s="1"/>
  <c r="GD284" i="1" s="1"/>
  <c r="GE284" i="1" s="1"/>
  <c r="GF284" i="1" s="1"/>
  <c r="GG284" i="1" s="1"/>
  <c r="GH284" i="1" s="1"/>
  <c r="GI284" i="1" s="1"/>
  <c r="GJ284" i="1" s="1"/>
  <c r="GK284" i="1" s="1"/>
  <c r="GL284" i="1" s="1"/>
  <c r="GM284" i="1" s="1"/>
  <c r="AJ84" i="1"/>
  <c r="FZ244" i="1"/>
  <c r="GA244" i="1" s="1"/>
  <c r="GB244" i="1" s="1"/>
  <c r="GC244" i="1" s="1"/>
  <c r="GD244" i="1" s="1"/>
  <c r="GE244" i="1" s="1"/>
  <c r="GF244" i="1" s="1"/>
  <c r="GG244" i="1" s="1"/>
  <c r="GH244" i="1" s="1"/>
  <c r="GI244" i="1" s="1"/>
  <c r="GJ244" i="1" s="1"/>
  <c r="GK244" i="1" s="1"/>
  <c r="GL244" i="1" s="1"/>
  <c r="GM244" i="1" s="1"/>
  <c r="FZ239" i="1"/>
  <c r="GA239" i="1" s="1"/>
  <c r="GB239" i="1" s="1"/>
  <c r="GC239" i="1" s="1"/>
  <c r="GD239" i="1" s="1"/>
  <c r="GE239" i="1" s="1"/>
  <c r="GF239" i="1" s="1"/>
  <c r="GG239" i="1" s="1"/>
  <c r="GH239" i="1" s="1"/>
  <c r="GI239" i="1" s="1"/>
  <c r="GJ239" i="1" s="1"/>
  <c r="GK239" i="1" s="1"/>
  <c r="GL239" i="1" s="1"/>
  <c r="GM239" i="1" s="1"/>
  <c r="FZ248" i="1"/>
  <c r="GA248" i="1" s="1"/>
  <c r="GB248" i="1" s="1"/>
  <c r="GC248" i="1" s="1"/>
  <c r="GD248" i="1" s="1"/>
  <c r="GE248" i="1" s="1"/>
  <c r="GF248" i="1" s="1"/>
  <c r="GG248" i="1" s="1"/>
  <c r="GH248" i="1" s="1"/>
  <c r="GI248" i="1" s="1"/>
  <c r="GJ248" i="1" s="1"/>
  <c r="GK248" i="1" s="1"/>
  <c r="GL248" i="1" s="1"/>
  <c r="GM248" i="1" s="1"/>
  <c r="FZ146" i="1"/>
  <c r="GA146" i="1" s="1"/>
  <c r="GB146" i="1" s="1"/>
  <c r="GC146" i="1" s="1"/>
  <c r="GD146" i="1" s="1"/>
  <c r="GE146" i="1" s="1"/>
  <c r="GF146" i="1" s="1"/>
  <c r="GG146" i="1" s="1"/>
  <c r="GH146" i="1" s="1"/>
  <c r="GI146" i="1" s="1"/>
  <c r="GJ146" i="1" s="1"/>
  <c r="GK146" i="1" s="1"/>
  <c r="GL146" i="1" s="1"/>
  <c r="GM146" i="1" s="1"/>
  <c r="FZ159" i="1"/>
  <c r="GA159" i="1" s="1"/>
  <c r="GB159" i="1" s="1"/>
  <c r="GC159" i="1" s="1"/>
  <c r="GD159" i="1" s="1"/>
  <c r="GE159" i="1" s="1"/>
  <c r="GF159" i="1" s="1"/>
  <c r="GG159" i="1" s="1"/>
  <c r="GH159" i="1" s="1"/>
  <c r="GI159" i="1" s="1"/>
  <c r="GJ159" i="1" s="1"/>
  <c r="GK159" i="1" s="1"/>
  <c r="GL159" i="1" s="1"/>
  <c r="GM159" i="1" s="1"/>
  <c r="FZ245" i="1"/>
  <c r="GA245" i="1" s="1"/>
  <c r="GB245" i="1" s="1"/>
  <c r="GC245" i="1" s="1"/>
  <c r="GD245" i="1" s="1"/>
  <c r="GE245" i="1" s="1"/>
  <c r="GF245" i="1" s="1"/>
  <c r="GG245" i="1" s="1"/>
  <c r="GH245" i="1" s="1"/>
  <c r="GI245" i="1" s="1"/>
  <c r="GJ245" i="1" s="1"/>
  <c r="GK245" i="1" s="1"/>
  <c r="GL245" i="1" s="1"/>
  <c r="GM245" i="1" s="1"/>
  <c r="FZ122" i="1"/>
  <c r="GA122" i="1" s="1"/>
  <c r="GB122" i="1" s="1"/>
  <c r="GC122" i="1" s="1"/>
  <c r="GD122" i="1" s="1"/>
  <c r="GE122" i="1" s="1"/>
  <c r="GF122" i="1" s="1"/>
  <c r="GG122" i="1" s="1"/>
  <c r="GH122" i="1" s="1"/>
  <c r="GI122" i="1" s="1"/>
  <c r="GJ122" i="1" s="1"/>
  <c r="FZ156" i="1"/>
  <c r="GA156" i="1" s="1"/>
  <c r="GB156" i="1" s="1"/>
  <c r="GC156" i="1" s="1"/>
  <c r="GD156" i="1" s="1"/>
  <c r="GE156" i="1" s="1"/>
  <c r="GF156" i="1" s="1"/>
  <c r="GG156" i="1" s="1"/>
  <c r="GH156" i="1" s="1"/>
  <c r="GI156" i="1" s="1"/>
  <c r="GJ156" i="1" s="1"/>
  <c r="GK156" i="1" s="1"/>
  <c r="GL156" i="1" s="1"/>
  <c r="GM156" i="1" s="1"/>
  <c r="FZ183" i="1"/>
  <c r="GA183" i="1" s="1"/>
  <c r="GB183" i="1" s="1"/>
  <c r="GC183" i="1" s="1"/>
  <c r="GD183" i="1" s="1"/>
  <c r="GE183" i="1" s="1"/>
  <c r="GF183" i="1" s="1"/>
  <c r="GG183" i="1" s="1"/>
  <c r="GH183" i="1" s="1"/>
  <c r="GI183" i="1" s="1"/>
  <c r="GJ183" i="1" s="1"/>
  <c r="GK183" i="1" s="1"/>
  <c r="GL183" i="1" s="1"/>
  <c r="GM183" i="1" s="1"/>
  <c r="FZ296" i="1"/>
  <c r="GA296" i="1" s="1"/>
  <c r="GB296" i="1" s="1"/>
  <c r="GC296" i="1" s="1"/>
  <c r="GD296" i="1" s="1"/>
  <c r="GE296" i="1" s="1"/>
  <c r="GF296" i="1" s="1"/>
  <c r="GG296" i="1" s="1"/>
  <c r="GH296" i="1" s="1"/>
  <c r="GI296" i="1" s="1"/>
  <c r="GJ296" i="1" s="1"/>
  <c r="GK296" i="1" s="1"/>
  <c r="GL296" i="1" s="1"/>
  <c r="GM296" i="1" s="1"/>
  <c r="FZ118" i="1"/>
  <c r="GA118" i="1" s="1"/>
  <c r="GB118" i="1" s="1"/>
  <c r="GC118" i="1" s="1"/>
  <c r="GD118" i="1" s="1"/>
  <c r="FZ260" i="1"/>
  <c r="GA260" i="1" s="1"/>
  <c r="GB260" i="1" s="1"/>
  <c r="GC260" i="1" s="1"/>
  <c r="GD260" i="1" s="1"/>
  <c r="GE260" i="1" s="1"/>
  <c r="GF260" i="1" s="1"/>
  <c r="GG260" i="1" s="1"/>
  <c r="GH260" i="1" s="1"/>
  <c r="GI260" i="1" s="1"/>
  <c r="GJ260" i="1" s="1"/>
  <c r="GK260" i="1" s="1"/>
  <c r="GL260" i="1" s="1"/>
  <c r="GM260" i="1" s="1"/>
  <c r="FZ217" i="1"/>
  <c r="GA217" i="1" s="1"/>
  <c r="FZ123" i="1"/>
  <c r="GA123" i="1" s="1"/>
  <c r="FZ258" i="1"/>
  <c r="GA258" i="1" s="1"/>
  <c r="GB258" i="1" s="1"/>
  <c r="GC258" i="1" s="1"/>
  <c r="GD258" i="1" s="1"/>
  <c r="GE258" i="1" s="1"/>
  <c r="GF258" i="1" s="1"/>
  <c r="GG258" i="1" s="1"/>
  <c r="GH258" i="1" s="1"/>
  <c r="GI258" i="1" s="1"/>
  <c r="GJ258" i="1" s="1"/>
  <c r="GK258" i="1" s="1"/>
  <c r="GL258" i="1" s="1"/>
  <c r="GM258" i="1" s="1"/>
  <c r="FZ272" i="1"/>
  <c r="GA272" i="1" s="1"/>
  <c r="GB272" i="1" s="1"/>
  <c r="GC272" i="1" s="1"/>
  <c r="GD272" i="1" s="1"/>
  <c r="GE272" i="1" s="1"/>
  <c r="GF272" i="1" s="1"/>
  <c r="GG272" i="1" s="1"/>
  <c r="GH272" i="1" s="1"/>
  <c r="GI272" i="1" s="1"/>
  <c r="GJ272" i="1" s="1"/>
  <c r="GK272" i="1" s="1"/>
  <c r="GL272" i="1" s="1"/>
  <c r="GM272" i="1" s="1"/>
  <c r="FZ221" i="1"/>
  <c r="GA221" i="1" s="1"/>
  <c r="GB221" i="1" s="1"/>
  <c r="J311" i="1"/>
  <c r="AI311" i="1" s="1"/>
  <c r="FZ233" i="1"/>
  <c r="GA233" i="1" s="1"/>
  <c r="GB233" i="1" s="1"/>
  <c r="GC233" i="1" s="1"/>
  <c r="GD233" i="1" s="1"/>
  <c r="GE233" i="1" s="1"/>
  <c r="GF233" i="1" s="1"/>
  <c r="GG233" i="1" s="1"/>
  <c r="GH233" i="1" s="1"/>
  <c r="GI233" i="1" s="1"/>
  <c r="GJ233" i="1" s="1"/>
  <c r="GK233" i="1" s="1"/>
  <c r="GL233" i="1" s="1"/>
  <c r="GM233" i="1" s="1"/>
  <c r="FZ229" i="1"/>
  <c r="GA229" i="1" s="1"/>
  <c r="GB229" i="1" s="1"/>
  <c r="GC229" i="1" s="1"/>
  <c r="GD229" i="1" s="1"/>
  <c r="GE229" i="1" s="1"/>
  <c r="GF229" i="1" s="1"/>
  <c r="GG229" i="1" s="1"/>
  <c r="GH229" i="1" s="1"/>
  <c r="GI229" i="1" s="1"/>
  <c r="GJ229" i="1" s="1"/>
  <c r="GK229" i="1" s="1"/>
  <c r="GL229" i="1" s="1"/>
  <c r="GM229" i="1" s="1"/>
  <c r="FZ224" i="1"/>
  <c r="GA224" i="1" s="1"/>
  <c r="GB224" i="1" s="1"/>
  <c r="GC224" i="1" s="1"/>
  <c r="GD224" i="1" s="1"/>
  <c r="GE224" i="1" s="1"/>
  <c r="GF224" i="1" s="1"/>
  <c r="GG224" i="1" s="1"/>
  <c r="GH224" i="1" s="1"/>
  <c r="GI224" i="1" s="1"/>
  <c r="GJ224" i="1" s="1"/>
  <c r="GK224" i="1" s="1"/>
  <c r="GL224" i="1" s="1"/>
  <c r="GM224" i="1" s="1"/>
  <c r="J321" i="1"/>
  <c r="AI321" i="1" s="1"/>
  <c r="FZ127" i="1"/>
  <c r="GA127" i="1" s="1"/>
  <c r="GB127" i="1" s="1"/>
  <c r="GC127" i="1" s="1"/>
  <c r="AJ88" i="1"/>
  <c r="AP86" i="1"/>
  <c r="FZ109" i="1"/>
  <c r="DI202" i="1"/>
  <c r="DS202" i="1" s="1"/>
  <c r="DQ202" i="1" s="1"/>
  <c r="FZ243" i="1"/>
  <c r="GA243" i="1" s="1"/>
  <c r="GB243" i="1" s="1"/>
  <c r="GC243" i="1" s="1"/>
  <c r="GD243" i="1" s="1"/>
  <c r="GE243" i="1" s="1"/>
  <c r="GF243" i="1" s="1"/>
  <c r="GG243" i="1" s="1"/>
  <c r="GH243" i="1" s="1"/>
  <c r="GI243" i="1" s="1"/>
  <c r="GJ243" i="1" s="1"/>
  <c r="GK243" i="1" s="1"/>
  <c r="GL243" i="1" s="1"/>
  <c r="GM243" i="1" s="1"/>
  <c r="J320" i="1"/>
  <c r="AI320" i="1" s="1"/>
  <c r="FZ269" i="1"/>
  <c r="GA269" i="1" s="1"/>
  <c r="GB269" i="1" s="1"/>
  <c r="GC269" i="1" s="1"/>
  <c r="GD269" i="1" s="1"/>
  <c r="GE269" i="1" s="1"/>
  <c r="GF269" i="1" s="1"/>
  <c r="GG269" i="1" s="1"/>
  <c r="GH269" i="1" s="1"/>
  <c r="GI269" i="1" s="1"/>
  <c r="GJ269" i="1" s="1"/>
  <c r="GK269" i="1" s="1"/>
  <c r="GL269" i="1" s="1"/>
  <c r="GM269" i="1" s="1"/>
  <c r="J325" i="1"/>
  <c r="AI325" i="1" s="1"/>
  <c r="FZ287" i="1"/>
  <c r="GA287" i="1" s="1"/>
  <c r="GB287" i="1" s="1"/>
  <c r="GC287" i="1" s="1"/>
  <c r="GD287" i="1" s="1"/>
  <c r="GE287" i="1" s="1"/>
  <c r="GF287" i="1" s="1"/>
  <c r="GG287" i="1" s="1"/>
  <c r="GH287" i="1" s="1"/>
  <c r="GI287" i="1" s="1"/>
  <c r="GJ287" i="1" s="1"/>
  <c r="GK287" i="1" s="1"/>
  <c r="GL287" i="1" s="1"/>
  <c r="GM287" i="1" s="1"/>
  <c r="J310" i="1"/>
  <c r="AI310" i="1" s="1"/>
  <c r="FZ132" i="1"/>
  <c r="GA132" i="1" s="1"/>
  <c r="GB132" i="1" s="1"/>
  <c r="GC132" i="1" s="1"/>
  <c r="GD132" i="1" s="1"/>
  <c r="GE132" i="1" s="1"/>
  <c r="GF132" i="1" s="1"/>
  <c r="GG132" i="1" s="1"/>
  <c r="GH132" i="1" s="1"/>
  <c r="GI132" i="1" s="1"/>
  <c r="GJ132" i="1" s="1"/>
  <c r="GK132" i="1" s="1"/>
  <c r="GL132" i="1" s="1"/>
  <c r="GM132" i="1" s="1"/>
  <c r="FZ169" i="1"/>
  <c r="GA169" i="1" s="1"/>
  <c r="GB169" i="1" s="1"/>
  <c r="GC169" i="1" s="1"/>
  <c r="GD169" i="1" s="1"/>
  <c r="GE169" i="1" s="1"/>
  <c r="GF169" i="1" s="1"/>
  <c r="GG169" i="1" s="1"/>
  <c r="GH169" i="1" s="1"/>
  <c r="GI169" i="1" s="1"/>
  <c r="GJ169" i="1" s="1"/>
  <c r="GK169" i="1" s="1"/>
  <c r="GL169" i="1" s="1"/>
  <c r="GM169" i="1" s="1"/>
  <c r="FZ179" i="1"/>
  <c r="GA179" i="1" s="1"/>
  <c r="GB179" i="1" s="1"/>
  <c r="GC179" i="1" s="1"/>
  <c r="GD179" i="1" s="1"/>
  <c r="GE179" i="1" s="1"/>
  <c r="GF179" i="1" s="1"/>
  <c r="GG179" i="1" s="1"/>
  <c r="GH179" i="1" s="1"/>
  <c r="GI179" i="1" s="1"/>
  <c r="GJ179" i="1" s="1"/>
  <c r="GK179" i="1" s="1"/>
  <c r="GL179" i="1" s="1"/>
  <c r="GM179" i="1" s="1"/>
  <c r="FZ200" i="1"/>
  <c r="GA200" i="1" s="1"/>
  <c r="GB200" i="1" s="1"/>
  <c r="GC200" i="1" s="1"/>
  <c r="GD200" i="1" s="1"/>
  <c r="GE200" i="1" s="1"/>
  <c r="GF200" i="1" s="1"/>
  <c r="GG200" i="1" s="1"/>
  <c r="GH200" i="1" s="1"/>
  <c r="GI200" i="1" s="1"/>
  <c r="GJ200" i="1" s="1"/>
  <c r="GK200" i="1" s="1"/>
  <c r="GL200" i="1" s="1"/>
  <c r="GM200" i="1" s="1"/>
  <c r="FZ250" i="1"/>
  <c r="GA250" i="1" s="1"/>
  <c r="GB250" i="1" s="1"/>
  <c r="GC250" i="1" s="1"/>
  <c r="GD250" i="1" s="1"/>
  <c r="GE250" i="1" s="1"/>
  <c r="GF250" i="1" s="1"/>
  <c r="GG250" i="1" s="1"/>
  <c r="GH250" i="1" s="1"/>
  <c r="GI250" i="1" s="1"/>
  <c r="GJ250" i="1" s="1"/>
  <c r="GK250" i="1" s="1"/>
  <c r="GL250" i="1" s="1"/>
  <c r="GM250" i="1" s="1"/>
  <c r="FZ150" i="1"/>
  <c r="GA150" i="1" s="1"/>
  <c r="GB150" i="1" s="1"/>
  <c r="GC150" i="1" s="1"/>
  <c r="GD150" i="1" s="1"/>
  <c r="GE150" i="1" s="1"/>
  <c r="GF150" i="1" s="1"/>
  <c r="GG150" i="1" s="1"/>
  <c r="GH150" i="1" s="1"/>
  <c r="GI150" i="1" s="1"/>
  <c r="GJ150" i="1" s="1"/>
  <c r="GK150" i="1" s="1"/>
  <c r="GL150" i="1" s="1"/>
  <c r="GM150" i="1" s="1"/>
  <c r="FZ164" i="1"/>
  <c r="GA164" i="1" s="1"/>
  <c r="GB164" i="1" s="1"/>
  <c r="GC164" i="1" s="1"/>
  <c r="GD164" i="1" s="1"/>
  <c r="GE164" i="1" s="1"/>
  <c r="GF164" i="1" s="1"/>
  <c r="GG164" i="1" s="1"/>
  <c r="GH164" i="1" s="1"/>
  <c r="GI164" i="1" s="1"/>
  <c r="GJ164" i="1" s="1"/>
  <c r="GK164" i="1" s="1"/>
  <c r="GL164" i="1" s="1"/>
  <c r="GM164" i="1" s="1"/>
  <c r="FZ198" i="1"/>
  <c r="GA198" i="1" s="1"/>
  <c r="GB198" i="1" s="1"/>
  <c r="GC198" i="1" s="1"/>
  <c r="GD198" i="1" s="1"/>
  <c r="GE198" i="1" s="1"/>
  <c r="GF198" i="1" s="1"/>
  <c r="GG198" i="1" s="1"/>
  <c r="GH198" i="1" s="1"/>
  <c r="GI198" i="1" s="1"/>
  <c r="GJ198" i="1" s="1"/>
  <c r="GK198" i="1" s="1"/>
  <c r="GL198" i="1" s="1"/>
  <c r="GM198" i="1" s="1"/>
  <c r="FZ255" i="1"/>
  <c r="GA255" i="1" s="1"/>
  <c r="GB255" i="1" s="1"/>
  <c r="GC255" i="1" s="1"/>
  <c r="GD255" i="1" s="1"/>
  <c r="GE255" i="1" s="1"/>
  <c r="GF255" i="1" s="1"/>
  <c r="GG255" i="1" s="1"/>
  <c r="GH255" i="1" s="1"/>
  <c r="GI255" i="1" s="1"/>
  <c r="GJ255" i="1" s="1"/>
  <c r="GK255" i="1" s="1"/>
  <c r="GL255" i="1" s="1"/>
  <c r="GM255" i="1" s="1"/>
  <c r="FZ242" i="1"/>
  <c r="GA242" i="1" s="1"/>
  <c r="GB242" i="1" s="1"/>
  <c r="GC242" i="1" s="1"/>
  <c r="GD242" i="1" s="1"/>
  <c r="GE242" i="1" s="1"/>
  <c r="GF242" i="1" s="1"/>
  <c r="GG242" i="1" s="1"/>
  <c r="GH242" i="1" s="1"/>
  <c r="GI242" i="1" s="1"/>
  <c r="GJ242" i="1" s="1"/>
  <c r="GK242" i="1" s="1"/>
  <c r="GL242" i="1" s="1"/>
  <c r="GM242" i="1" s="1"/>
  <c r="FZ126" i="1"/>
  <c r="FZ151" i="1"/>
  <c r="GA151" i="1" s="1"/>
  <c r="GB151" i="1" s="1"/>
  <c r="GC151" i="1" s="1"/>
  <c r="GD151" i="1" s="1"/>
  <c r="GE151" i="1" s="1"/>
  <c r="GF151" i="1" s="1"/>
  <c r="GG151" i="1" s="1"/>
  <c r="GH151" i="1" s="1"/>
  <c r="GI151" i="1" s="1"/>
  <c r="GJ151" i="1" s="1"/>
  <c r="GK151" i="1" s="1"/>
  <c r="GL151" i="1" s="1"/>
  <c r="GM151" i="1" s="1"/>
  <c r="FZ160" i="1"/>
  <c r="GA160" i="1" s="1"/>
  <c r="GB160" i="1" s="1"/>
  <c r="GC160" i="1" s="1"/>
  <c r="GD160" i="1" s="1"/>
  <c r="GE160" i="1" s="1"/>
  <c r="GF160" i="1" s="1"/>
  <c r="GG160" i="1" s="1"/>
  <c r="GH160" i="1" s="1"/>
  <c r="GI160" i="1" s="1"/>
  <c r="GJ160" i="1" s="1"/>
  <c r="GK160" i="1" s="1"/>
  <c r="GL160" i="1" s="1"/>
  <c r="GM160" i="1" s="1"/>
  <c r="FZ171" i="1"/>
  <c r="GA171" i="1" s="1"/>
  <c r="GB171" i="1" s="1"/>
  <c r="GC171" i="1" s="1"/>
  <c r="GD171" i="1" s="1"/>
  <c r="GE171" i="1" s="1"/>
  <c r="GF171" i="1" s="1"/>
  <c r="GG171" i="1" s="1"/>
  <c r="GH171" i="1" s="1"/>
  <c r="GI171" i="1" s="1"/>
  <c r="GJ171" i="1" s="1"/>
  <c r="GK171" i="1" s="1"/>
  <c r="GL171" i="1" s="1"/>
  <c r="GM171" i="1" s="1"/>
  <c r="FZ184" i="1"/>
  <c r="GA184" i="1" s="1"/>
  <c r="GB184" i="1" s="1"/>
  <c r="GC184" i="1" s="1"/>
  <c r="GD184" i="1" s="1"/>
  <c r="GE184" i="1" s="1"/>
  <c r="GF184" i="1" s="1"/>
  <c r="GG184" i="1" s="1"/>
  <c r="GH184" i="1" s="1"/>
  <c r="GI184" i="1" s="1"/>
  <c r="GJ184" i="1" s="1"/>
  <c r="GK184" i="1" s="1"/>
  <c r="GL184" i="1" s="1"/>
  <c r="GM184" i="1" s="1"/>
  <c r="FZ193" i="1"/>
  <c r="GA193" i="1" s="1"/>
  <c r="GB193" i="1" s="1"/>
  <c r="GC193" i="1" s="1"/>
  <c r="GD193" i="1" s="1"/>
  <c r="GE193" i="1" s="1"/>
  <c r="GF193" i="1" s="1"/>
  <c r="GG193" i="1" s="1"/>
  <c r="GH193" i="1" s="1"/>
  <c r="GI193" i="1" s="1"/>
  <c r="GJ193" i="1" s="1"/>
  <c r="GK193" i="1" s="1"/>
  <c r="GL193" i="1" s="1"/>
  <c r="GM193" i="1" s="1"/>
  <c r="FZ101" i="1"/>
  <c r="J316" i="1"/>
  <c r="AI316" i="1" s="1"/>
  <c r="FZ115" i="1"/>
  <c r="GA115" i="1" s="1"/>
  <c r="GB115" i="1" s="1"/>
  <c r="GC115" i="1" s="1"/>
  <c r="GD115" i="1" s="1"/>
  <c r="GE115" i="1" s="1"/>
  <c r="GF115" i="1" s="1"/>
  <c r="GG115" i="1" s="1"/>
  <c r="GH115" i="1" s="1"/>
  <c r="FZ176" i="1"/>
  <c r="GA176" i="1" s="1"/>
  <c r="GB176" i="1" s="1"/>
  <c r="GC176" i="1" s="1"/>
  <c r="GD176" i="1" s="1"/>
  <c r="GE176" i="1" s="1"/>
  <c r="GF176" i="1" s="1"/>
  <c r="GG176" i="1" s="1"/>
  <c r="GH176" i="1" s="1"/>
  <c r="GI176" i="1" s="1"/>
  <c r="GJ176" i="1" s="1"/>
  <c r="GK176" i="1" s="1"/>
  <c r="GL176" i="1" s="1"/>
  <c r="GM176" i="1" s="1"/>
  <c r="FZ191" i="1"/>
  <c r="GA191" i="1" s="1"/>
  <c r="GB191" i="1" s="1"/>
  <c r="GC191" i="1" s="1"/>
  <c r="GD191" i="1" s="1"/>
  <c r="GE191" i="1" s="1"/>
  <c r="GF191" i="1" s="1"/>
  <c r="GG191" i="1" s="1"/>
  <c r="GH191" i="1" s="1"/>
  <c r="GI191" i="1" s="1"/>
  <c r="GJ191" i="1" s="1"/>
  <c r="GK191" i="1" s="1"/>
  <c r="GL191" i="1" s="1"/>
  <c r="GM191" i="1" s="1"/>
  <c r="FZ125" i="1"/>
  <c r="GA125" i="1" s="1"/>
  <c r="GB125" i="1" s="1"/>
  <c r="GC125" i="1" s="1"/>
  <c r="GD125" i="1" s="1"/>
  <c r="GE125" i="1" s="1"/>
  <c r="GF125" i="1" s="1"/>
  <c r="GG125" i="1" s="1"/>
  <c r="GH125" i="1" s="1"/>
  <c r="GI125" i="1" s="1"/>
  <c r="GJ125" i="1" s="1"/>
  <c r="GK125" i="1" s="1"/>
  <c r="GL125" i="1" s="1"/>
  <c r="GM125" i="1" s="1"/>
  <c r="J308" i="1"/>
  <c r="AI308" i="1" s="1"/>
  <c r="FZ262" i="1"/>
  <c r="GA262" i="1" s="1"/>
  <c r="GB262" i="1" s="1"/>
  <c r="GC262" i="1" s="1"/>
  <c r="GD262" i="1" s="1"/>
  <c r="GE262" i="1" s="1"/>
  <c r="GF262" i="1" s="1"/>
  <c r="GG262" i="1" s="1"/>
  <c r="GH262" i="1" s="1"/>
  <c r="GI262" i="1" s="1"/>
  <c r="GJ262" i="1" s="1"/>
  <c r="GK262" i="1" s="1"/>
  <c r="GL262" i="1" s="1"/>
  <c r="GM262" i="1" s="1"/>
  <c r="J306" i="1"/>
  <c r="AI306" i="1" s="1"/>
  <c r="FZ293" i="1"/>
  <c r="GA293" i="1" s="1"/>
  <c r="GB293" i="1" s="1"/>
  <c r="GC293" i="1" s="1"/>
  <c r="GD293" i="1" s="1"/>
  <c r="GE293" i="1" s="1"/>
  <c r="GF293" i="1" s="1"/>
  <c r="GG293" i="1" s="1"/>
  <c r="GH293" i="1" s="1"/>
  <c r="GI293" i="1" s="1"/>
  <c r="GJ293" i="1" s="1"/>
  <c r="GK293" i="1" s="1"/>
  <c r="GL293" i="1" s="1"/>
  <c r="GM293" i="1" s="1"/>
  <c r="FZ148" i="1"/>
  <c r="GA148" i="1" s="1"/>
  <c r="GB148" i="1" s="1"/>
  <c r="GC148" i="1" s="1"/>
  <c r="GD148" i="1" s="1"/>
  <c r="GE148" i="1" s="1"/>
  <c r="GF148" i="1" s="1"/>
  <c r="GG148" i="1" s="1"/>
  <c r="GH148" i="1" s="1"/>
  <c r="GI148" i="1" s="1"/>
  <c r="GJ148" i="1" s="1"/>
  <c r="GK148" i="1" s="1"/>
  <c r="GL148" i="1" s="1"/>
  <c r="GM148" i="1" s="1"/>
  <c r="FZ136" i="1"/>
  <c r="GA136" i="1" s="1"/>
  <c r="GB136" i="1" s="1"/>
  <c r="GC136" i="1" s="1"/>
  <c r="GD136" i="1" s="1"/>
  <c r="GE136" i="1" s="1"/>
  <c r="GF136" i="1" s="1"/>
  <c r="GG136" i="1" s="1"/>
  <c r="GH136" i="1" s="1"/>
  <c r="GI136" i="1" s="1"/>
  <c r="GJ136" i="1" s="1"/>
  <c r="GK136" i="1" s="1"/>
  <c r="GL136" i="1" s="1"/>
  <c r="GM136" i="1" s="1"/>
  <c r="FZ112" i="1"/>
  <c r="GA112" i="1" s="1"/>
  <c r="GB112" i="1" s="1"/>
  <c r="GC112" i="1" s="1"/>
  <c r="GD112" i="1" s="1"/>
  <c r="J303" i="1"/>
  <c r="AI303" i="1" s="1"/>
  <c r="J305" i="1"/>
  <c r="AI305" i="1" s="1"/>
  <c r="J319" i="1"/>
  <c r="AI319" i="1" s="1"/>
  <c r="J304" i="1"/>
  <c r="AI304" i="1" s="1"/>
  <c r="FZ290" i="1"/>
  <c r="GA290" i="1" s="1"/>
  <c r="GB290" i="1" s="1"/>
  <c r="GC290" i="1" s="1"/>
  <c r="GD290" i="1" s="1"/>
  <c r="GE290" i="1" s="1"/>
  <c r="GF290" i="1" s="1"/>
  <c r="GG290" i="1" s="1"/>
  <c r="GH290" i="1" s="1"/>
  <c r="GI290" i="1" s="1"/>
  <c r="GJ290" i="1" s="1"/>
  <c r="GK290" i="1" s="1"/>
  <c r="GL290" i="1" s="1"/>
  <c r="GM290" i="1" s="1"/>
  <c r="FZ251" i="1"/>
  <c r="GA251" i="1" s="1"/>
  <c r="GB251" i="1" s="1"/>
  <c r="GC251" i="1" s="1"/>
  <c r="GD251" i="1" s="1"/>
  <c r="GE251" i="1" s="1"/>
  <c r="GF251" i="1" s="1"/>
  <c r="GG251" i="1" s="1"/>
  <c r="GH251" i="1" s="1"/>
  <c r="GI251" i="1" s="1"/>
  <c r="GJ251" i="1" s="1"/>
  <c r="GK251" i="1" s="1"/>
  <c r="GL251" i="1" s="1"/>
  <c r="GM251" i="1" s="1"/>
  <c r="FZ279" i="1"/>
  <c r="GA279" i="1" s="1"/>
  <c r="GB279" i="1" s="1"/>
  <c r="GC279" i="1" s="1"/>
  <c r="GD279" i="1" s="1"/>
  <c r="GE279" i="1" s="1"/>
  <c r="GF279" i="1" s="1"/>
  <c r="GG279" i="1" s="1"/>
  <c r="GH279" i="1" s="1"/>
  <c r="GI279" i="1" s="1"/>
  <c r="GJ279" i="1" s="1"/>
  <c r="GK279" i="1" s="1"/>
  <c r="GL279" i="1" s="1"/>
  <c r="GM279" i="1" s="1"/>
  <c r="FZ300" i="1"/>
  <c r="GA300" i="1" s="1"/>
  <c r="GB300" i="1" s="1"/>
  <c r="GC300" i="1" s="1"/>
  <c r="GD300" i="1" s="1"/>
  <c r="GE300" i="1" s="1"/>
  <c r="GF300" i="1" s="1"/>
  <c r="GG300" i="1" s="1"/>
  <c r="GH300" i="1" s="1"/>
  <c r="GI300" i="1" s="1"/>
  <c r="GJ300" i="1" s="1"/>
  <c r="GK300" i="1" s="1"/>
  <c r="GL300" i="1" s="1"/>
  <c r="GM300" i="1" s="1"/>
  <c r="J324" i="1"/>
  <c r="AI324" i="1" s="1"/>
  <c r="FZ298" i="1"/>
  <c r="GA298" i="1" s="1"/>
  <c r="GB298" i="1" s="1"/>
  <c r="GC298" i="1" s="1"/>
  <c r="GD298" i="1" s="1"/>
  <c r="GE298" i="1" s="1"/>
  <c r="GF298" i="1" s="1"/>
  <c r="GG298" i="1" s="1"/>
  <c r="GH298" i="1" s="1"/>
  <c r="GI298" i="1" s="1"/>
  <c r="GJ298" i="1" s="1"/>
  <c r="GK298" i="1" s="1"/>
  <c r="GL298" i="1" s="1"/>
  <c r="GM298" i="1" s="1"/>
  <c r="FZ223" i="1"/>
  <c r="GA223" i="1" s="1"/>
  <c r="GB223" i="1" s="1"/>
  <c r="GC223" i="1" s="1"/>
  <c r="GD223" i="1" s="1"/>
  <c r="GE223" i="1" s="1"/>
  <c r="GF223" i="1" s="1"/>
  <c r="GG223" i="1" s="1"/>
  <c r="GH223" i="1" s="1"/>
  <c r="GI223" i="1" s="1"/>
  <c r="GJ223" i="1" s="1"/>
  <c r="GK223" i="1" s="1"/>
  <c r="GL223" i="1" s="1"/>
  <c r="GM223" i="1" s="1"/>
  <c r="J314" i="1"/>
  <c r="AI314" i="1" s="1"/>
  <c r="FZ219" i="1"/>
  <c r="GA219" i="1" s="1"/>
  <c r="GB219" i="1" s="1"/>
  <c r="GC219" i="1" s="1"/>
  <c r="GD219" i="1" s="1"/>
  <c r="FZ236" i="1"/>
  <c r="GA236" i="1" s="1"/>
  <c r="GB236" i="1" s="1"/>
  <c r="GC236" i="1" s="1"/>
  <c r="GD236" i="1" s="1"/>
  <c r="GE236" i="1" s="1"/>
  <c r="GF236" i="1" s="1"/>
  <c r="GG236" i="1" s="1"/>
  <c r="GH236" i="1" s="1"/>
  <c r="GI236" i="1" s="1"/>
  <c r="GJ236" i="1" s="1"/>
  <c r="GK236" i="1" s="1"/>
  <c r="GL236" i="1" s="1"/>
  <c r="GM236" i="1" s="1"/>
  <c r="FZ173" i="1"/>
  <c r="GA173" i="1" s="1"/>
  <c r="GB173" i="1" s="1"/>
  <c r="GC173" i="1" s="1"/>
  <c r="GD173" i="1" s="1"/>
  <c r="GE173" i="1" s="1"/>
  <c r="GF173" i="1" s="1"/>
  <c r="GG173" i="1" s="1"/>
  <c r="GH173" i="1" s="1"/>
  <c r="GI173" i="1" s="1"/>
  <c r="GJ173" i="1" s="1"/>
  <c r="GK173" i="1" s="1"/>
  <c r="GL173" i="1" s="1"/>
  <c r="GM173" i="1" s="1"/>
  <c r="FZ163" i="1"/>
  <c r="GA163" i="1" s="1"/>
  <c r="GB163" i="1" s="1"/>
  <c r="GC163" i="1" s="1"/>
  <c r="GD163" i="1" s="1"/>
  <c r="GE163" i="1" s="1"/>
  <c r="GF163" i="1" s="1"/>
  <c r="GG163" i="1" s="1"/>
  <c r="GH163" i="1" s="1"/>
  <c r="GI163" i="1" s="1"/>
  <c r="GJ163" i="1" s="1"/>
  <c r="GK163" i="1" s="1"/>
  <c r="GL163" i="1" s="1"/>
  <c r="FZ154" i="1"/>
  <c r="GA154" i="1" s="1"/>
  <c r="GB154" i="1" s="1"/>
  <c r="GC154" i="1" s="1"/>
  <c r="GD154" i="1" s="1"/>
  <c r="GE154" i="1" s="1"/>
  <c r="GF154" i="1" s="1"/>
  <c r="GG154" i="1" s="1"/>
  <c r="GH154" i="1" s="1"/>
  <c r="GI154" i="1" s="1"/>
  <c r="GJ154" i="1" s="1"/>
  <c r="GK154" i="1" s="1"/>
  <c r="GL154" i="1" s="1"/>
  <c r="GM154" i="1" s="1"/>
  <c r="AP84" i="1"/>
  <c r="J323" i="1"/>
  <c r="AI323" i="1" s="1"/>
  <c r="AJ82" i="1"/>
  <c r="FZ192" i="1"/>
  <c r="GA192" i="1" s="1"/>
  <c r="GB192" i="1" s="1"/>
  <c r="GC192" i="1" s="1"/>
  <c r="GD192" i="1" s="1"/>
  <c r="GE192" i="1" s="1"/>
  <c r="GF192" i="1" s="1"/>
  <c r="GG192" i="1" s="1"/>
  <c r="GH192" i="1" s="1"/>
  <c r="GI192" i="1" s="1"/>
  <c r="GJ192" i="1" s="1"/>
  <c r="GK192" i="1" s="1"/>
  <c r="GL192" i="1" s="1"/>
  <c r="GM192" i="1" s="1"/>
  <c r="FZ181" i="1"/>
  <c r="GA181" i="1" s="1"/>
  <c r="GB181" i="1" s="1"/>
  <c r="GC181" i="1" s="1"/>
  <c r="GD181" i="1" s="1"/>
  <c r="GE181" i="1" s="1"/>
  <c r="GF181" i="1" s="1"/>
  <c r="GG181" i="1" s="1"/>
  <c r="GH181" i="1" s="1"/>
  <c r="GI181" i="1" s="1"/>
  <c r="GJ181" i="1" s="1"/>
  <c r="GK181" i="1" s="1"/>
  <c r="GL181" i="1" s="1"/>
  <c r="GM181" i="1" s="1"/>
  <c r="AP90" i="1"/>
  <c r="J301" i="1"/>
  <c r="FZ225" i="1"/>
  <c r="GA225" i="1" s="1"/>
  <c r="GB225" i="1" s="1"/>
  <c r="GC225" i="1" s="1"/>
  <c r="GD225" i="1" s="1"/>
  <c r="GE225" i="1" s="1"/>
  <c r="GF225" i="1" s="1"/>
  <c r="GG225" i="1" s="1"/>
  <c r="FZ259" i="1"/>
  <c r="GA259" i="1" s="1"/>
  <c r="GB259" i="1" s="1"/>
  <c r="GC259" i="1" s="1"/>
  <c r="GD259" i="1" s="1"/>
  <c r="GE259" i="1" s="1"/>
  <c r="GF259" i="1" s="1"/>
  <c r="GG259" i="1" s="1"/>
  <c r="GH259" i="1" s="1"/>
  <c r="GI259" i="1" s="1"/>
  <c r="GJ259" i="1" s="1"/>
  <c r="GK259" i="1" s="1"/>
  <c r="GL259" i="1" s="1"/>
  <c r="GM259" i="1" s="1"/>
  <c r="FZ276" i="1"/>
  <c r="GA276" i="1" s="1"/>
  <c r="GB276" i="1" s="1"/>
  <c r="GC276" i="1" s="1"/>
  <c r="GD276" i="1" s="1"/>
  <c r="GE276" i="1" s="1"/>
  <c r="GF276" i="1" s="1"/>
  <c r="GG276" i="1" s="1"/>
  <c r="GH276" i="1" s="1"/>
  <c r="GI276" i="1" s="1"/>
  <c r="GJ276" i="1" s="1"/>
  <c r="GK276" i="1" s="1"/>
  <c r="GL276" i="1" s="1"/>
  <c r="GM276" i="1" s="1"/>
  <c r="FZ139" i="1"/>
  <c r="GA139" i="1" s="1"/>
  <c r="GB139" i="1" s="1"/>
  <c r="GC139" i="1" s="1"/>
  <c r="GD139" i="1" s="1"/>
  <c r="GE139" i="1" s="1"/>
  <c r="GF139" i="1" s="1"/>
  <c r="GG139" i="1" s="1"/>
  <c r="GH139" i="1" s="1"/>
  <c r="GI139" i="1" s="1"/>
  <c r="GJ139" i="1" s="1"/>
  <c r="GK139" i="1" s="1"/>
  <c r="GL139" i="1" s="1"/>
  <c r="GM139" i="1" s="1"/>
  <c r="FZ157" i="1"/>
  <c r="GA157" i="1" s="1"/>
  <c r="GB157" i="1" s="1"/>
  <c r="GC157" i="1" s="1"/>
  <c r="GD157" i="1" s="1"/>
  <c r="GE157" i="1" s="1"/>
  <c r="GF157" i="1" s="1"/>
  <c r="GG157" i="1" s="1"/>
  <c r="GH157" i="1" s="1"/>
  <c r="GI157" i="1" s="1"/>
  <c r="GJ157" i="1" s="1"/>
  <c r="GK157" i="1" s="1"/>
  <c r="GL157" i="1" s="1"/>
  <c r="GM157" i="1" s="1"/>
  <c r="FZ172" i="1"/>
  <c r="GA172" i="1" s="1"/>
  <c r="GB172" i="1" s="1"/>
  <c r="GC172" i="1" s="1"/>
  <c r="GD172" i="1" s="1"/>
  <c r="GE172" i="1" s="1"/>
  <c r="GF172" i="1" s="1"/>
  <c r="GG172" i="1" s="1"/>
  <c r="GH172" i="1" s="1"/>
  <c r="GI172" i="1" s="1"/>
  <c r="GJ172" i="1" s="1"/>
  <c r="GK172" i="1" s="1"/>
  <c r="GL172" i="1" s="1"/>
  <c r="GM172" i="1" s="1"/>
  <c r="FZ194" i="1"/>
  <c r="GA194" i="1" s="1"/>
  <c r="GB194" i="1" s="1"/>
  <c r="GC194" i="1" s="1"/>
  <c r="GD194" i="1" s="1"/>
  <c r="GE194" i="1" s="1"/>
  <c r="GF194" i="1" s="1"/>
  <c r="GG194" i="1" s="1"/>
  <c r="GH194" i="1" s="1"/>
  <c r="GI194" i="1" s="1"/>
  <c r="GJ194" i="1" s="1"/>
  <c r="GK194" i="1" s="1"/>
  <c r="GL194" i="1" s="1"/>
  <c r="GM194" i="1" s="1"/>
  <c r="FZ281" i="1"/>
  <c r="GA281" i="1" s="1"/>
  <c r="GB281" i="1" s="1"/>
  <c r="GC281" i="1" s="1"/>
  <c r="GD281" i="1" s="1"/>
  <c r="GE281" i="1" s="1"/>
  <c r="GF281" i="1" s="1"/>
  <c r="GG281" i="1" s="1"/>
  <c r="GH281" i="1" s="1"/>
  <c r="GI281" i="1" s="1"/>
  <c r="GJ281" i="1" s="1"/>
  <c r="GK281" i="1" s="1"/>
  <c r="GL281" i="1" s="1"/>
  <c r="GM281" i="1" s="1"/>
  <c r="FZ153" i="1"/>
  <c r="GA153" i="1" s="1"/>
  <c r="GB153" i="1" s="1"/>
  <c r="GC153" i="1" s="1"/>
  <c r="GD153" i="1" s="1"/>
  <c r="GE153" i="1" s="1"/>
  <c r="GF153" i="1" s="1"/>
  <c r="GG153" i="1" s="1"/>
  <c r="GH153" i="1" s="1"/>
  <c r="GI153" i="1" s="1"/>
  <c r="GJ153" i="1" s="1"/>
  <c r="GK153" i="1" s="1"/>
  <c r="GL153" i="1" s="1"/>
  <c r="GM153" i="1" s="1"/>
  <c r="FZ167" i="1"/>
  <c r="GA167" i="1" s="1"/>
  <c r="GB167" i="1" s="1"/>
  <c r="GC167" i="1" s="1"/>
  <c r="GD167" i="1" s="1"/>
  <c r="GE167" i="1" s="1"/>
  <c r="GF167" i="1" s="1"/>
  <c r="GG167" i="1" s="1"/>
  <c r="GH167" i="1" s="1"/>
  <c r="GI167" i="1" s="1"/>
  <c r="GJ167" i="1" s="1"/>
  <c r="GK167" i="1" s="1"/>
  <c r="GL167" i="1" s="1"/>
  <c r="GM167" i="1" s="1"/>
  <c r="FZ266" i="1"/>
  <c r="GA266" i="1" s="1"/>
  <c r="GB266" i="1" s="1"/>
  <c r="GC266" i="1" s="1"/>
  <c r="GD266" i="1" s="1"/>
  <c r="GE266" i="1" s="1"/>
  <c r="GF266" i="1" s="1"/>
  <c r="GG266" i="1" s="1"/>
  <c r="GH266" i="1" s="1"/>
  <c r="GI266" i="1" s="1"/>
  <c r="GJ266" i="1" s="1"/>
  <c r="GK266" i="1" s="1"/>
  <c r="GL266" i="1" s="1"/>
  <c r="GM266" i="1" s="1"/>
  <c r="FZ228" i="1"/>
  <c r="GA228" i="1" s="1"/>
  <c r="GB228" i="1" s="1"/>
  <c r="GC228" i="1" s="1"/>
  <c r="GD228" i="1" s="1"/>
  <c r="GE228" i="1" s="1"/>
  <c r="GF228" i="1" s="1"/>
  <c r="GG228" i="1" s="1"/>
  <c r="GH228" i="1" s="1"/>
  <c r="GI228" i="1" s="1"/>
  <c r="GJ228" i="1" s="1"/>
  <c r="GK228" i="1" s="1"/>
  <c r="GL228" i="1" s="1"/>
  <c r="GM228" i="1" s="1"/>
  <c r="FZ130" i="1"/>
  <c r="GA130" i="1" s="1"/>
  <c r="GB130" i="1" s="1"/>
  <c r="GC130" i="1" s="1"/>
  <c r="GD130" i="1" s="1"/>
  <c r="GE130" i="1" s="1"/>
  <c r="GF130" i="1" s="1"/>
  <c r="GG130" i="1" s="1"/>
  <c r="GH130" i="1" s="1"/>
  <c r="GI130" i="1" s="1"/>
  <c r="GJ130" i="1" s="1"/>
  <c r="GK130" i="1" s="1"/>
  <c r="GL130" i="1" s="1"/>
  <c r="GM130" i="1" s="1"/>
  <c r="FZ152" i="1"/>
  <c r="GA152" i="1" s="1"/>
  <c r="GB152" i="1" s="1"/>
  <c r="GC152" i="1" s="1"/>
  <c r="GD152" i="1" s="1"/>
  <c r="GE152" i="1" s="1"/>
  <c r="GF152" i="1" s="1"/>
  <c r="GG152" i="1" s="1"/>
  <c r="GH152" i="1" s="1"/>
  <c r="GI152" i="1" s="1"/>
  <c r="GJ152" i="1" s="1"/>
  <c r="GK152" i="1" s="1"/>
  <c r="GL152" i="1" s="1"/>
  <c r="GM152" i="1" s="1"/>
  <c r="GM163" i="1"/>
  <c r="FZ178" i="1"/>
  <c r="GA178" i="1" s="1"/>
  <c r="GB178" i="1" s="1"/>
  <c r="GC178" i="1" s="1"/>
  <c r="GD178" i="1" s="1"/>
  <c r="GE178" i="1" s="1"/>
  <c r="GF178" i="1" s="1"/>
  <c r="GG178" i="1" s="1"/>
  <c r="GH178" i="1" s="1"/>
  <c r="GI178" i="1" s="1"/>
  <c r="GJ178" i="1" s="1"/>
  <c r="GK178" i="1" s="1"/>
  <c r="GL178" i="1" s="1"/>
  <c r="GM178" i="1" s="1"/>
  <c r="FZ188" i="1"/>
  <c r="GA188" i="1" s="1"/>
  <c r="GB188" i="1" s="1"/>
  <c r="GC188" i="1" s="1"/>
  <c r="GD188" i="1" s="1"/>
  <c r="GE188" i="1" s="1"/>
  <c r="GF188" i="1" s="1"/>
  <c r="GG188" i="1" s="1"/>
  <c r="GH188" i="1" s="1"/>
  <c r="GI188" i="1" s="1"/>
  <c r="GJ188" i="1" s="1"/>
  <c r="GK188" i="1" s="1"/>
  <c r="GL188" i="1" s="1"/>
  <c r="GM188" i="1" s="1"/>
  <c r="FZ199" i="1"/>
  <c r="GA199" i="1" s="1"/>
  <c r="GB199" i="1" s="1"/>
  <c r="GC199" i="1" s="1"/>
  <c r="GD199" i="1" s="1"/>
  <c r="GE199" i="1" s="1"/>
  <c r="GF199" i="1" s="1"/>
  <c r="GG199" i="1" s="1"/>
  <c r="GH199" i="1" s="1"/>
  <c r="GI199" i="1" s="1"/>
  <c r="GJ199" i="1" s="1"/>
  <c r="GK199" i="1" s="1"/>
  <c r="GL199" i="1" s="1"/>
  <c r="GM199" i="1" s="1"/>
  <c r="FZ220" i="1"/>
  <c r="GA220" i="1" s="1"/>
  <c r="GB220" i="1" s="1"/>
  <c r="GC220" i="1" s="1"/>
  <c r="GD220" i="1" s="1"/>
  <c r="GE220" i="1" s="1"/>
  <c r="GF220" i="1" s="1"/>
  <c r="GG220" i="1" s="1"/>
  <c r="GH220" i="1" s="1"/>
  <c r="GI220" i="1" s="1"/>
  <c r="GJ220" i="1" s="1"/>
  <c r="GK220" i="1" s="1"/>
  <c r="GL220" i="1" s="1"/>
  <c r="GM220" i="1" s="1"/>
  <c r="FZ237" i="1"/>
  <c r="GA237" i="1" s="1"/>
  <c r="GB237" i="1" s="1"/>
  <c r="GC237" i="1" s="1"/>
  <c r="GD237" i="1" s="1"/>
  <c r="GE237" i="1" s="1"/>
  <c r="GF237" i="1" s="1"/>
  <c r="GG237" i="1" s="1"/>
  <c r="GH237" i="1" s="1"/>
  <c r="GI237" i="1" s="1"/>
  <c r="GJ237" i="1" s="1"/>
  <c r="GK237" i="1" s="1"/>
  <c r="GL237" i="1" s="1"/>
  <c r="GM237" i="1" s="1"/>
  <c r="FZ135" i="1"/>
  <c r="GA135" i="1" s="1"/>
  <c r="GB135" i="1" s="1"/>
  <c r="GC135" i="1" s="1"/>
  <c r="GD135" i="1" s="1"/>
  <c r="GE135" i="1" s="1"/>
  <c r="GF135" i="1" s="1"/>
  <c r="GG135" i="1" s="1"/>
  <c r="GH135" i="1" s="1"/>
  <c r="GI135" i="1" s="1"/>
  <c r="GJ135" i="1" s="1"/>
  <c r="GK135" i="1" s="1"/>
  <c r="GL135" i="1" s="1"/>
  <c r="GM135" i="1" s="1"/>
  <c r="FZ180" i="1"/>
  <c r="GA180" i="1" s="1"/>
  <c r="GB180" i="1" s="1"/>
  <c r="GC180" i="1" s="1"/>
  <c r="GD180" i="1" s="1"/>
  <c r="GE180" i="1" s="1"/>
  <c r="GF180" i="1" s="1"/>
  <c r="GG180" i="1" s="1"/>
  <c r="GH180" i="1" s="1"/>
  <c r="GI180" i="1" s="1"/>
  <c r="GJ180" i="1" s="1"/>
  <c r="GK180" i="1" s="1"/>
  <c r="GL180" i="1" s="1"/>
  <c r="GM180" i="1" s="1"/>
  <c r="FZ149" i="1"/>
  <c r="GA149" i="1" s="1"/>
  <c r="GB149" i="1" s="1"/>
  <c r="GC149" i="1" s="1"/>
  <c r="GD149" i="1" s="1"/>
  <c r="GE149" i="1" s="1"/>
  <c r="GF149" i="1" s="1"/>
  <c r="GG149" i="1" s="1"/>
  <c r="GH149" i="1" s="1"/>
  <c r="GI149" i="1" s="1"/>
  <c r="GJ149" i="1" s="1"/>
  <c r="GK149" i="1" s="1"/>
  <c r="GL149" i="1" s="1"/>
  <c r="GM149" i="1" s="1"/>
  <c r="FZ124" i="1"/>
  <c r="GA124" i="1" s="1"/>
  <c r="GB124" i="1" s="1"/>
  <c r="GC124" i="1" s="1"/>
  <c r="GD124" i="1" s="1"/>
  <c r="GE124" i="1" s="1"/>
  <c r="GF124" i="1" s="1"/>
  <c r="GG124" i="1" s="1"/>
  <c r="GH124" i="1" s="1"/>
  <c r="GI124" i="1" s="1"/>
  <c r="GJ124" i="1" s="1"/>
  <c r="GK124" i="1" s="1"/>
  <c r="GL124" i="1" s="1"/>
  <c r="GM124" i="1" s="1"/>
  <c r="FZ214" i="1"/>
  <c r="GA214" i="1" s="1"/>
  <c r="GB214" i="1" s="1"/>
  <c r="GC214" i="1" s="1"/>
  <c r="FZ241" i="1"/>
  <c r="GA241" i="1" s="1"/>
  <c r="GB241" i="1" s="1"/>
  <c r="GC241" i="1" s="1"/>
  <c r="GD241" i="1" s="1"/>
  <c r="GE241" i="1" s="1"/>
  <c r="GF241" i="1" s="1"/>
  <c r="GG241" i="1" s="1"/>
  <c r="GH241" i="1" s="1"/>
  <c r="GI241" i="1" s="1"/>
  <c r="GJ241" i="1" s="1"/>
  <c r="GK241" i="1" s="1"/>
  <c r="GL241" i="1" s="1"/>
  <c r="GM241" i="1" s="1"/>
  <c r="FZ252" i="1"/>
  <c r="GA252" i="1" s="1"/>
  <c r="GB252" i="1" s="1"/>
  <c r="GC252" i="1" s="1"/>
  <c r="GD252" i="1" s="1"/>
  <c r="GE252" i="1" s="1"/>
  <c r="GF252" i="1" s="1"/>
  <c r="GG252" i="1" s="1"/>
  <c r="GH252" i="1" s="1"/>
  <c r="GI252" i="1" s="1"/>
  <c r="GJ252" i="1" s="1"/>
  <c r="GK252" i="1" s="1"/>
  <c r="GL252" i="1" s="1"/>
  <c r="GM252" i="1" s="1"/>
  <c r="J322" i="1"/>
  <c r="AI322" i="1" s="1"/>
  <c r="FZ145" i="1"/>
  <c r="GA145" i="1" s="1"/>
  <c r="GB145" i="1" s="1"/>
  <c r="GC145" i="1" s="1"/>
  <c r="GD145" i="1" s="1"/>
  <c r="GE145" i="1" s="1"/>
  <c r="GF145" i="1" s="1"/>
  <c r="GG145" i="1" s="1"/>
  <c r="GH145" i="1" s="1"/>
  <c r="GI145" i="1" s="1"/>
  <c r="GJ145" i="1" s="1"/>
  <c r="GK145" i="1" s="1"/>
  <c r="GL145" i="1" s="1"/>
  <c r="GM145" i="1" s="1"/>
  <c r="FZ133" i="1"/>
  <c r="GA133" i="1" s="1"/>
  <c r="GB133" i="1" s="1"/>
  <c r="GC133" i="1" s="1"/>
  <c r="GD133" i="1" s="1"/>
  <c r="GE133" i="1" s="1"/>
  <c r="GF133" i="1" s="1"/>
  <c r="FZ105" i="1"/>
  <c r="FZ263" i="1"/>
  <c r="GA263" i="1" s="1"/>
  <c r="GB263" i="1" s="1"/>
  <c r="GC263" i="1" s="1"/>
  <c r="GD263" i="1" s="1"/>
  <c r="GE263" i="1" s="1"/>
  <c r="GF263" i="1" s="1"/>
  <c r="GG263" i="1" s="1"/>
  <c r="GH263" i="1" s="1"/>
  <c r="GI263" i="1" s="1"/>
  <c r="GJ263" i="1" s="1"/>
  <c r="GK263" i="1" s="1"/>
  <c r="GL263" i="1" s="1"/>
  <c r="GM263" i="1" s="1"/>
  <c r="FZ291" i="1"/>
  <c r="GA291" i="1" s="1"/>
  <c r="GB291" i="1" s="1"/>
  <c r="GC291" i="1" s="1"/>
  <c r="GD291" i="1" s="1"/>
  <c r="GE291" i="1" s="1"/>
  <c r="GF291" i="1" s="1"/>
  <c r="GG291" i="1" s="1"/>
  <c r="GH291" i="1" s="1"/>
  <c r="GI291" i="1" s="1"/>
  <c r="GJ291" i="1" s="1"/>
  <c r="GK291" i="1" s="1"/>
  <c r="GL291" i="1" s="1"/>
  <c r="GM291" i="1" s="1"/>
  <c r="J318" i="1"/>
  <c r="AI318" i="1" s="1"/>
  <c r="FZ213" i="1"/>
  <c r="GA213" i="1" s="1"/>
  <c r="GB213" i="1" s="1"/>
  <c r="FZ286" i="1"/>
  <c r="GA286" i="1" s="1"/>
  <c r="GB286" i="1" s="1"/>
  <c r="GC286" i="1" s="1"/>
  <c r="GD286" i="1" s="1"/>
  <c r="GE286" i="1" s="1"/>
  <c r="GF286" i="1" s="1"/>
  <c r="GG286" i="1" s="1"/>
  <c r="GH286" i="1" s="1"/>
  <c r="GI286" i="1" s="1"/>
  <c r="GJ286" i="1" s="1"/>
  <c r="GK286" i="1" s="1"/>
  <c r="GL286" i="1" s="1"/>
  <c r="GM286" i="1" s="1"/>
  <c r="FZ247" i="1"/>
  <c r="GA247" i="1" s="1"/>
  <c r="GB247" i="1" s="1"/>
  <c r="GC247" i="1" s="1"/>
  <c r="GD247" i="1" s="1"/>
  <c r="GE247" i="1" s="1"/>
  <c r="GF247" i="1" s="1"/>
  <c r="GG247" i="1" s="1"/>
  <c r="GH247" i="1" s="1"/>
  <c r="GI247" i="1" s="1"/>
  <c r="GJ247" i="1" s="1"/>
  <c r="GK247" i="1" s="1"/>
  <c r="GL247" i="1" s="1"/>
  <c r="GM247" i="1" s="1"/>
  <c r="FZ280" i="1"/>
  <c r="GA280" i="1" s="1"/>
  <c r="GB280" i="1" s="1"/>
  <c r="GC280" i="1" s="1"/>
  <c r="GD280" i="1" s="1"/>
  <c r="GE280" i="1" s="1"/>
  <c r="GF280" i="1" s="1"/>
  <c r="GG280" i="1" s="1"/>
  <c r="GH280" i="1" s="1"/>
  <c r="GI280" i="1" s="1"/>
  <c r="GJ280" i="1" s="1"/>
  <c r="GK280" i="1" s="1"/>
  <c r="GL280" i="1" s="1"/>
  <c r="GM280" i="1" s="1"/>
  <c r="J309" i="1"/>
  <c r="AI309" i="1" s="1"/>
  <c r="FZ240" i="1"/>
  <c r="GA240" i="1" s="1"/>
  <c r="GB240" i="1" s="1"/>
  <c r="GC240" i="1" s="1"/>
  <c r="GD240" i="1" s="1"/>
  <c r="GE240" i="1" s="1"/>
  <c r="GF240" i="1" s="1"/>
  <c r="GG240" i="1" s="1"/>
  <c r="GH240" i="1" s="1"/>
  <c r="GI240" i="1" s="1"/>
  <c r="GJ240" i="1" s="1"/>
  <c r="GK240" i="1" s="1"/>
  <c r="GL240" i="1" s="1"/>
  <c r="GM240" i="1" s="1"/>
  <c r="FZ277" i="1"/>
  <c r="GA277" i="1" s="1"/>
  <c r="GB277" i="1" s="1"/>
  <c r="GC277" i="1" s="1"/>
  <c r="GD277" i="1" s="1"/>
  <c r="GE277" i="1" s="1"/>
  <c r="GF277" i="1" s="1"/>
  <c r="GG277" i="1" s="1"/>
  <c r="GH277" i="1" s="1"/>
  <c r="GI277" i="1" s="1"/>
  <c r="GJ277" i="1" s="1"/>
  <c r="GK277" i="1" s="1"/>
  <c r="GL277" i="1" s="1"/>
  <c r="GM277" i="1" s="1"/>
  <c r="FZ222" i="1"/>
  <c r="GA222" i="1" s="1"/>
  <c r="GB222" i="1" s="1"/>
  <c r="GC222" i="1" s="1"/>
  <c r="GD222" i="1" s="1"/>
  <c r="GE222" i="1" s="1"/>
  <c r="GF222" i="1" s="1"/>
  <c r="GG222" i="1" s="1"/>
  <c r="GH222" i="1" s="1"/>
  <c r="GI222" i="1" s="1"/>
  <c r="GJ222" i="1" s="1"/>
  <c r="GK222" i="1" s="1"/>
  <c r="GL222" i="1" s="1"/>
  <c r="GM222" i="1" s="1"/>
  <c r="FZ299" i="1"/>
  <c r="GA299" i="1" s="1"/>
  <c r="GB299" i="1" s="1"/>
  <c r="GC299" i="1" s="1"/>
  <c r="GD299" i="1" s="1"/>
  <c r="GE299" i="1" s="1"/>
  <c r="GF299" i="1" s="1"/>
  <c r="GG299" i="1" s="1"/>
  <c r="GH299" i="1" s="1"/>
  <c r="GI299" i="1" s="1"/>
  <c r="GJ299" i="1" s="1"/>
  <c r="GK299" i="1" s="1"/>
  <c r="GL299" i="1" s="1"/>
  <c r="GM299" i="1" s="1"/>
  <c r="J312" i="1"/>
  <c r="AI312" i="1" s="1"/>
  <c r="FZ246" i="1"/>
  <c r="GA246" i="1" s="1"/>
  <c r="GB246" i="1" s="1"/>
  <c r="GC246" i="1" s="1"/>
  <c r="GD246" i="1" s="1"/>
  <c r="GE246" i="1" s="1"/>
  <c r="GF246" i="1" s="1"/>
  <c r="GG246" i="1" s="1"/>
  <c r="GH246" i="1" s="1"/>
  <c r="GI246" i="1" s="1"/>
  <c r="GJ246" i="1" s="1"/>
  <c r="GK246" i="1" s="1"/>
  <c r="GL246" i="1" s="1"/>
  <c r="GM246" i="1" s="1"/>
  <c r="FZ196" i="1"/>
  <c r="GA196" i="1" s="1"/>
  <c r="GB196" i="1" s="1"/>
  <c r="GC196" i="1" s="1"/>
  <c r="GD196" i="1" s="1"/>
  <c r="GE196" i="1" s="1"/>
  <c r="GF196" i="1" s="1"/>
  <c r="GG196" i="1" s="1"/>
  <c r="GH196" i="1" s="1"/>
  <c r="GI196" i="1" s="1"/>
  <c r="GJ196" i="1" s="1"/>
  <c r="GK196" i="1" s="1"/>
  <c r="GL196" i="1" s="1"/>
  <c r="GM196" i="1" s="1"/>
  <c r="AP82" i="1"/>
  <c r="AP88" i="1"/>
  <c r="AJ86" i="1"/>
  <c r="FZ175" i="1"/>
  <c r="GA175" i="1" s="1"/>
  <c r="GB175" i="1" s="1"/>
  <c r="GC175" i="1" s="1"/>
  <c r="GD175" i="1" s="1"/>
  <c r="GE175" i="1" s="1"/>
  <c r="GF175" i="1" s="1"/>
  <c r="GG175" i="1" s="1"/>
  <c r="GH175" i="1" s="1"/>
  <c r="GI175" i="1" s="1"/>
  <c r="GJ175" i="1" s="1"/>
  <c r="GK175" i="1" s="1"/>
  <c r="GL175" i="1" s="1"/>
  <c r="GM175" i="1" s="1"/>
  <c r="FZ186" i="1"/>
  <c r="GA186" i="1" s="1"/>
  <c r="GB186" i="1" s="1"/>
  <c r="GC186" i="1" s="1"/>
  <c r="GD186" i="1" s="1"/>
  <c r="GE186" i="1" s="1"/>
  <c r="GF186" i="1" s="1"/>
  <c r="GG186" i="1" s="1"/>
  <c r="GH186" i="1" s="1"/>
  <c r="GI186" i="1" s="1"/>
  <c r="GJ186" i="1" s="1"/>
  <c r="GK186" i="1" s="1"/>
  <c r="GL186" i="1" s="1"/>
  <c r="GM186" i="1" s="1"/>
  <c r="BI97" i="1"/>
  <c r="ES200" i="1"/>
  <c r="EU200" i="1" s="1"/>
  <c r="DS200" i="1"/>
  <c r="DU200" i="1" s="1"/>
  <c r="EU213" i="1"/>
  <c r="EQ213" i="1"/>
  <c r="EU216" i="1"/>
  <c r="EQ216" i="1"/>
  <c r="DU213" i="1"/>
  <c r="DQ213" i="1"/>
  <c r="EU212" i="1"/>
  <c r="EQ212" i="1"/>
  <c r="FU213" i="1"/>
  <c r="FQ213" i="1"/>
  <c r="DU212" i="1"/>
  <c r="DQ212" i="1"/>
  <c r="CU213" i="1"/>
  <c r="CQ213" i="1"/>
  <c r="DU216" i="1"/>
  <c r="DQ216" i="1"/>
  <c r="EQ203" i="1"/>
  <c r="EU105" i="1"/>
  <c r="EQ104" i="1"/>
  <c r="AJ94" i="1"/>
  <c r="DU130" i="1"/>
  <c r="DQ130" i="1"/>
  <c r="EU130" i="1"/>
  <c r="EQ130" i="1"/>
  <c r="FU130" i="1"/>
  <c r="FQ130" i="1"/>
  <c r="CU130" i="1"/>
  <c r="CQ130" i="1"/>
  <c r="EU123" i="1"/>
  <c r="EQ123" i="1"/>
  <c r="FU122" i="1"/>
  <c r="FQ122" i="1"/>
  <c r="DU123" i="1"/>
  <c r="DQ123" i="1"/>
  <c r="DU122" i="1"/>
  <c r="DQ122" i="1"/>
  <c r="EU122" i="1"/>
  <c r="EQ122" i="1"/>
  <c r="CU122" i="1"/>
  <c r="CQ122" i="1"/>
  <c r="EU114" i="1"/>
  <c r="EQ114" i="1"/>
  <c r="DU114" i="1"/>
  <c r="DQ114" i="1"/>
  <c r="CI131" i="1"/>
  <c r="CI133" i="1"/>
  <c r="FU124" i="1"/>
  <c r="FQ124" i="1"/>
  <c r="DU132" i="1"/>
  <c r="DQ132" i="1"/>
  <c r="DU124" i="1"/>
  <c r="DQ124" i="1"/>
  <c r="FU132" i="1"/>
  <c r="FQ132" i="1"/>
  <c r="FU118" i="1"/>
  <c r="FQ118" i="1"/>
  <c r="EU131" i="1"/>
  <c r="EQ131" i="1"/>
  <c r="EU128" i="1"/>
  <c r="EQ128" i="1"/>
  <c r="EU118" i="1"/>
  <c r="EQ118" i="1"/>
  <c r="EU124" i="1"/>
  <c r="EQ124" i="1"/>
  <c r="CU118" i="1"/>
  <c r="CQ118" i="1"/>
  <c r="EU119" i="1"/>
  <c r="EQ119" i="1"/>
  <c r="DU131" i="1"/>
  <c r="DQ131" i="1"/>
  <c r="FU119" i="1"/>
  <c r="FQ119" i="1"/>
  <c r="EU133" i="1"/>
  <c r="EQ133" i="1"/>
  <c r="EU120" i="1"/>
  <c r="EQ120" i="1"/>
  <c r="CU124" i="1"/>
  <c r="CQ124" i="1"/>
  <c r="DU133" i="1"/>
  <c r="DQ133" i="1"/>
  <c r="DU128" i="1"/>
  <c r="DQ128" i="1"/>
  <c r="DU127" i="1"/>
  <c r="DQ127" i="1"/>
  <c r="CU119" i="1"/>
  <c r="CQ119" i="1"/>
  <c r="CU132" i="1"/>
  <c r="CQ132" i="1"/>
  <c r="DU119" i="1"/>
  <c r="DQ119" i="1"/>
  <c r="EU116" i="1"/>
  <c r="EQ116" i="1"/>
  <c r="EU132" i="1"/>
  <c r="EQ132" i="1"/>
  <c r="EU127" i="1"/>
  <c r="EQ127" i="1"/>
  <c r="DU118" i="1"/>
  <c r="DQ118" i="1"/>
  <c r="DU120" i="1"/>
  <c r="DQ120" i="1"/>
  <c r="DU116" i="1"/>
  <c r="DQ116" i="1"/>
  <c r="DU102" i="1"/>
  <c r="DQ102" i="1"/>
  <c r="DQ101" i="1"/>
  <c r="DU101" i="1"/>
  <c r="EU102" i="1"/>
  <c r="EQ102" i="1"/>
  <c r="EU101" i="1"/>
  <c r="EQ101" i="1"/>
  <c r="DU113" i="1"/>
  <c r="DQ113" i="1"/>
  <c r="EU106" i="1"/>
  <c r="EQ106" i="1"/>
  <c r="EU110" i="1"/>
  <c r="EQ110" i="1"/>
  <c r="DU110" i="1"/>
  <c r="DQ110" i="1"/>
  <c r="EU107" i="1"/>
  <c r="EQ107" i="1"/>
  <c r="DU103" i="1"/>
  <c r="DQ103" i="1"/>
  <c r="EU112" i="1"/>
  <c r="EQ112" i="1"/>
  <c r="DU111" i="1"/>
  <c r="DQ111" i="1"/>
  <c r="DU107" i="1"/>
  <c r="DQ107" i="1"/>
  <c r="EU103" i="1"/>
  <c r="EQ103" i="1"/>
  <c r="EU113" i="1"/>
  <c r="EQ113" i="1"/>
  <c r="DU106" i="1"/>
  <c r="DQ106" i="1"/>
  <c r="FU112" i="1"/>
  <c r="FQ112" i="1"/>
  <c r="EU111" i="1"/>
  <c r="EQ111" i="1"/>
  <c r="DU112" i="1"/>
  <c r="DQ112" i="1"/>
  <c r="CU112" i="1"/>
  <c r="CQ112" i="1"/>
  <c r="DQ201" i="1"/>
  <c r="DU201" i="1"/>
  <c r="FZ110" i="1"/>
  <c r="GA110" i="1" s="1"/>
  <c r="FZ131" i="1"/>
  <c r="FZ128" i="1"/>
  <c r="FZ111" i="1"/>
  <c r="DU202" i="1" l="1"/>
  <c r="DW211" i="1" s="1"/>
  <c r="EU201" i="1"/>
  <c r="EW212" i="1" s="1"/>
  <c r="AF307" i="1"/>
  <c r="V307" i="1" s="1"/>
  <c r="N92" i="1" s="1"/>
  <c r="AF301" i="1"/>
  <c r="V301" i="1" s="1"/>
  <c r="N80" i="1" s="1"/>
  <c r="DU221" i="1"/>
  <c r="DQ221" i="1"/>
  <c r="EU221" i="1"/>
  <c r="EQ221" i="1"/>
  <c r="AF317" i="1"/>
  <c r="AZ317" i="1" s="1"/>
  <c r="DU220" i="1"/>
  <c r="DQ220" i="1"/>
  <c r="CU223" i="1"/>
  <c r="CQ223" i="1"/>
  <c r="EU220" i="1"/>
  <c r="EW220" i="1" s="1"/>
  <c r="EQ220" i="1"/>
  <c r="FU223" i="1"/>
  <c r="FQ223" i="1"/>
  <c r="CU220" i="1"/>
  <c r="CQ220" i="1"/>
  <c r="DW220" i="1"/>
  <c r="DU223" i="1"/>
  <c r="DQ223" i="1"/>
  <c r="FU220" i="1"/>
  <c r="FQ220" i="1"/>
  <c r="EU223" i="1"/>
  <c r="EQ223" i="1"/>
  <c r="DS97" i="1"/>
  <c r="AF325" i="1"/>
  <c r="AZ325" i="1" s="1"/>
  <c r="X319" i="1"/>
  <c r="AF302" i="1"/>
  <c r="B302" i="1"/>
  <c r="X302" i="1"/>
  <c r="AS325" i="1"/>
  <c r="AS302" i="1"/>
  <c r="AG302" i="1"/>
  <c r="AF319" i="1"/>
  <c r="AZ319" i="1" s="1"/>
  <c r="X325" i="1"/>
  <c r="AG325" i="1"/>
  <c r="B325" i="1"/>
  <c r="AG306" i="1"/>
  <c r="X306" i="1"/>
  <c r="AF306" i="1"/>
  <c r="R306" i="1" s="1"/>
  <c r="AS319" i="1"/>
  <c r="X317" i="1"/>
  <c r="B303" i="1"/>
  <c r="B319" i="1"/>
  <c r="AS306" i="1"/>
  <c r="B306" i="1"/>
  <c r="AG319" i="1"/>
  <c r="X315" i="1"/>
  <c r="B323" i="1"/>
  <c r="AI301" i="1"/>
  <c r="AF311" i="1"/>
  <c r="AZ311" i="1" s="1"/>
  <c r="AG321" i="1"/>
  <c r="ES97" i="1"/>
  <c r="AG301" i="1"/>
  <c r="AS316" i="1"/>
  <c r="AS310" i="1"/>
  <c r="AF320" i="1"/>
  <c r="AZ320" i="1" s="1"/>
  <c r="AG303" i="1"/>
  <c r="X313" i="1"/>
  <c r="B313" i="1"/>
  <c r="AF303" i="1"/>
  <c r="R303" i="1" s="1"/>
  <c r="AS309" i="1"/>
  <c r="B318" i="1"/>
  <c r="DQ203" i="1"/>
  <c r="X307" i="1"/>
  <c r="AZ307" i="1" s="1"/>
  <c r="AS307" i="1"/>
  <c r="B307" i="1"/>
  <c r="AG307" i="1"/>
  <c r="B315" i="1"/>
  <c r="X320" i="1"/>
  <c r="AG316" i="1"/>
  <c r="AF316" i="1"/>
  <c r="AZ316" i="1" s="1"/>
  <c r="AF313" i="1"/>
  <c r="AZ313" i="1" s="1"/>
  <c r="AS323" i="1"/>
  <c r="AS317" i="1"/>
  <c r="AG320" i="1"/>
  <c r="AS315" i="1"/>
  <c r="X303" i="1"/>
  <c r="B320" i="1"/>
  <c r="X316" i="1"/>
  <c r="AS313" i="1"/>
  <c r="B317" i="1"/>
  <c r="AG323" i="1"/>
  <c r="X323" i="1"/>
  <c r="AS320" i="1"/>
  <c r="AS303" i="1"/>
  <c r="AF315" i="1"/>
  <c r="AZ315" i="1" s="1"/>
  <c r="B316" i="1"/>
  <c r="AG315" i="1"/>
  <c r="AG313" i="1"/>
  <c r="AG317" i="1"/>
  <c r="AF323" i="1"/>
  <c r="AZ323" i="1" s="1"/>
  <c r="X301" i="1"/>
  <c r="AG308" i="1"/>
  <c r="AS314" i="1"/>
  <c r="EU202" i="1"/>
  <c r="EW211" i="1" s="1"/>
  <c r="X310" i="1"/>
  <c r="X311" i="1"/>
  <c r="AS308" i="1"/>
  <c r="B310" i="1"/>
  <c r="AS304" i="1"/>
  <c r="B312" i="1"/>
  <c r="AS301" i="1"/>
  <c r="B301" i="1"/>
  <c r="AG310" i="1"/>
  <c r="AF310" i="1"/>
  <c r="AS311" i="1"/>
  <c r="X308" i="1"/>
  <c r="AF321" i="1"/>
  <c r="AZ321" i="1" s="1"/>
  <c r="AF304" i="1"/>
  <c r="R304" i="1" s="1"/>
  <c r="AG318" i="1"/>
  <c r="AG314" i="1"/>
  <c r="B314" i="1"/>
  <c r="X314" i="1"/>
  <c r="B311" i="1"/>
  <c r="J327" i="1"/>
  <c r="AS321" i="1"/>
  <c r="B304" i="1"/>
  <c r="AS318" i="1"/>
  <c r="AF318" i="1"/>
  <c r="AZ318" i="1" s="1"/>
  <c r="X312" i="1"/>
  <c r="AG312" i="1"/>
  <c r="X318" i="1"/>
  <c r="AG311" i="1"/>
  <c r="X321" i="1"/>
  <c r="B321" i="1"/>
  <c r="AF308" i="1"/>
  <c r="X304" i="1"/>
  <c r="AG304" i="1"/>
  <c r="AF314" i="1"/>
  <c r="AZ314" i="1" s="1"/>
  <c r="AF312" i="1"/>
  <c r="AZ312" i="1" s="1"/>
  <c r="AS312" i="1"/>
  <c r="B308" i="1"/>
  <c r="X309" i="1"/>
  <c r="B309" i="1"/>
  <c r="AF305" i="1"/>
  <c r="AS322" i="1"/>
  <c r="B305" i="1"/>
  <c r="B324" i="1"/>
  <c r="AF324" i="1"/>
  <c r="AZ324" i="1" s="1"/>
  <c r="B322" i="1"/>
  <c r="X305" i="1"/>
  <c r="X322" i="1"/>
  <c r="X324" i="1"/>
  <c r="AF322" i="1"/>
  <c r="AZ322" i="1" s="1"/>
  <c r="AG305" i="1"/>
  <c r="AG324" i="1"/>
  <c r="AG322" i="1"/>
  <c r="AS324" i="1"/>
  <c r="AF309" i="1"/>
  <c r="AZ309" i="1" s="1"/>
  <c r="AG309" i="1"/>
  <c r="AS305" i="1"/>
  <c r="DW219" i="1"/>
  <c r="DW218" i="1"/>
  <c r="DW214" i="1"/>
  <c r="DW217" i="1"/>
  <c r="DW215" i="1"/>
  <c r="DW212" i="1"/>
  <c r="DW213" i="1"/>
  <c r="DW216" i="1"/>
  <c r="EW219" i="1"/>
  <c r="EW215" i="1"/>
  <c r="EW217" i="1"/>
  <c r="EW218" i="1"/>
  <c r="GE118" i="1"/>
  <c r="GA128" i="1"/>
  <c r="GB128" i="1" s="1"/>
  <c r="GC128" i="1" s="1"/>
  <c r="GD128" i="1" s="1"/>
  <c r="GE128" i="1" s="1"/>
  <c r="GF128" i="1" s="1"/>
  <c r="GG128" i="1" s="1"/>
  <c r="GH128" i="1" s="1"/>
  <c r="GI128" i="1" s="1"/>
  <c r="GJ128" i="1" s="1"/>
  <c r="GK128" i="1" s="1"/>
  <c r="GL128" i="1" s="1"/>
  <c r="GM128" i="1" s="1"/>
  <c r="CI127" i="1"/>
  <c r="CS127" i="1" s="1"/>
  <c r="GB110" i="1"/>
  <c r="DW210" i="1"/>
  <c r="DW206" i="1"/>
  <c r="EW104" i="1"/>
  <c r="EW108" i="1"/>
  <c r="GA131" i="1"/>
  <c r="GB131" i="1" s="1"/>
  <c r="GC131" i="1" s="1"/>
  <c r="GD131" i="1" s="1"/>
  <c r="GE131" i="1" s="1"/>
  <c r="GF131" i="1" s="1"/>
  <c r="GG131" i="1" s="1"/>
  <c r="GH131" i="1" s="1"/>
  <c r="GI131" i="1" s="1"/>
  <c r="GJ131" i="1" s="1"/>
  <c r="GK131" i="1" s="1"/>
  <c r="GL131" i="1" s="1"/>
  <c r="GM131" i="1" s="1"/>
  <c r="GG133" i="1"/>
  <c r="GH133" i="1" s="1"/>
  <c r="GI133" i="1" s="1"/>
  <c r="GJ133" i="1" s="1"/>
  <c r="GK133" i="1" s="1"/>
  <c r="GL133" i="1" s="1"/>
  <c r="GM133" i="1" s="1"/>
  <c r="DW115" i="1"/>
  <c r="DW117" i="1"/>
  <c r="DW121" i="1"/>
  <c r="DW125" i="1"/>
  <c r="DW126" i="1"/>
  <c r="DW129" i="1"/>
  <c r="DW119" i="1"/>
  <c r="DW127" i="1"/>
  <c r="DW128" i="1"/>
  <c r="DW123" i="1"/>
  <c r="DW124" i="1"/>
  <c r="DW132" i="1"/>
  <c r="DW122" i="1"/>
  <c r="DW116" i="1"/>
  <c r="DW130" i="1"/>
  <c r="DW120" i="1"/>
  <c r="DW118" i="1"/>
  <c r="DW131" i="1"/>
  <c r="DW133" i="1"/>
  <c r="EW101" i="1"/>
  <c r="EW126" i="1"/>
  <c r="EW129" i="1"/>
  <c r="EW115" i="1"/>
  <c r="EW121" i="1"/>
  <c r="EW125" i="1"/>
  <c r="EW117" i="1"/>
  <c r="EW116" i="1"/>
  <c r="EW128" i="1"/>
  <c r="EW131" i="1"/>
  <c r="EW122" i="1"/>
  <c r="EW119" i="1"/>
  <c r="EW124" i="1"/>
  <c r="EW118" i="1"/>
  <c r="EW123" i="1"/>
  <c r="EW130" i="1"/>
  <c r="EW120" i="1"/>
  <c r="EW133" i="1"/>
  <c r="EW127" i="1"/>
  <c r="EW132" i="1"/>
  <c r="CS133" i="1"/>
  <c r="EW109" i="1"/>
  <c r="EW102" i="1"/>
  <c r="CS131" i="1"/>
  <c r="DW112" i="1"/>
  <c r="DW102" i="1"/>
  <c r="DW101" i="1"/>
  <c r="EW113" i="1"/>
  <c r="EW106" i="1"/>
  <c r="EW112" i="1"/>
  <c r="EW110" i="1"/>
  <c r="EW103" i="1"/>
  <c r="EW107" i="1"/>
  <c r="EW114" i="1"/>
  <c r="EW111" i="1"/>
  <c r="EW105" i="1"/>
  <c r="DW109" i="1"/>
  <c r="DW104" i="1"/>
  <c r="DW111" i="1"/>
  <c r="DW113" i="1"/>
  <c r="DW114" i="1"/>
  <c r="DW110" i="1"/>
  <c r="DW107" i="1"/>
  <c r="DW103" i="1"/>
  <c r="DW106" i="1"/>
  <c r="DW108" i="1"/>
  <c r="DW105" i="1"/>
  <c r="DW201" i="1"/>
  <c r="V302" i="1"/>
  <c r="R302" i="1"/>
  <c r="BC302" i="1"/>
  <c r="BZ310" i="1"/>
  <c r="BZ323" i="1"/>
  <c r="DW203" i="1" l="1"/>
  <c r="DW208" i="1"/>
  <c r="DW205" i="1"/>
  <c r="DW209" i="1"/>
  <c r="DW202" i="1"/>
  <c r="DW204" i="1"/>
  <c r="DW207" i="1"/>
  <c r="EW214" i="1"/>
  <c r="BC307" i="1"/>
  <c r="BQ319" i="1"/>
  <c r="R309" i="1"/>
  <c r="EW201" i="1"/>
  <c r="EW213" i="1"/>
  <c r="EW216" i="1"/>
  <c r="R307" i="1"/>
  <c r="BB307" i="1"/>
  <c r="N82" i="1"/>
  <c r="R308" i="1"/>
  <c r="AZ301" i="1"/>
  <c r="AK80" i="1" s="1"/>
  <c r="V325" i="1"/>
  <c r="CB317" i="1"/>
  <c r="BS317" i="1"/>
  <c r="BC317" i="1"/>
  <c r="V317" i="1"/>
  <c r="BB317" i="1"/>
  <c r="BO317" i="1"/>
  <c r="BU317" i="1" s="1"/>
  <c r="BQ317" i="1"/>
  <c r="R317" i="1"/>
  <c r="BM317" i="1"/>
  <c r="CI211" i="1"/>
  <c r="CS211" i="1" s="1"/>
  <c r="EW221" i="1"/>
  <c r="EW222" i="1"/>
  <c r="EW226" i="1"/>
  <c r="DW224" i="1"/>
  <c r="CB319" i="1"/>
  <c r="BO325" i="1"/>
  <c r="BU325" i="1" s="1"/>
  <c r="R319" i="1"/>
  <c r="DW223" i="1"/>
  <c r="EU97" i="1"/>
  <c r="EI97" i="1" s="1"/>
  <c r="AS76" i="1" s="1"/>
  <c r="EQ97" i="1"/>
  <c r="EW224" i="1"/>
  <c r="EW225" i="1"/>
  <c r="EW223" i="1"/>
  <c r="DW225" i="1"/>
  <c r="R325" i="1"/>
  <c r="BQ325" i="1"/>
  <c r="BB319" i="1"/>
  <c r="BO319" i="1"/>
  <c r="BU319" i="1" s="1"/>
  <c r="DW226" i="1"/>
  <c r="DU97" i="1"/>
  <c r="DI97" i="1" s="1"/>
  <c r="AK76" i="1" s="1"/>
  <c r="CB325" i="1"/>
  <c r="BM325" i="1"/>
  <c r="BB325" i="1"/>
  <c r="BM319" i="1"/>
  <c r="V319" i="1"/>
  <c r="DQ97" i="1"/>
  <c r="DW221" i="1"/>
  <c r="DW222" i="1"/>
  <c r="BS325" i="1"/>
  <c r="BS319" i="1"/>
  <c r="BC319" i="1"/>
  <c r="BC325" i="1"/>
  <c r="EW209" i="1"/>
  <c r="BO302" i="1"/>
  <c r="BS302" i="1" s="1"/>
  <c r="BQ302" i="1" s="1"/>
  <c r="BU302" i="1" s="1"/>
  <c r="BM302" i="1"/>
  <c r="AZ302" i="1"/>
  <c r="AZ306" i="1"/>
  <c r="AK90" i="1" s="1"/>
  <c r="V306" i="1"/>
  <c r="N90" i="1" s="1"/>
  <c r="AZ310" i="1"/>
  <c r="EW208" i="1"/>
  <c r="EW210" i="1"/>
  <c r="CB323" i="1"/>
  <c r="R311" i="1"/>
  <c r="BO306" i="1"/>
  <c r="BS306" i="1" s="1"/>
  <c r="BM311" i="1"/>
  <c r="AZ308" i="1"/>
  <c r="AQ80" i="1" s="1"/>
  <c r="BB320" i="1"/>
  <c r="BM306" i="1"/>
  <c r="CB321" i="1"/>
  <c r="BB311" i="1"/>
  <c r="V308" i="1"/>
  <c r="T80" i="1" s="1"/>
  <c r="BC312" i="1"/>
  <c r="BS311" i="1"/>
  <c r="BQ311" i="1" s="1"/>
  <c r="V311" i="1"/>
  <c r="T86" i="1" s="1"/>
  <c r="BM315" i="1"/>
  <c r="R315" i="1"/>
  <c r="BM308" i="1"/>
  <c r="BC315" i="1"/>
  <c r="BB312" i="1"/>
  <c r="BO311" i="1"/>
  <c r="BU311" i="1" s="1"/>
  <c r="AQ88" i="1"/>
  <c r="AR88" i="1" s="1"/>
  <c r="CB311" i="1"/>
  <c r="CB312" i="1"/>
  <c r="BO315" i="1"/>
  <c r="BU315" i="1" s="1"/>
  <c r="V315" i="1"/>
  <c r="BB315" i="1"/>
  <c r="BO308" i="1"/>
  <c r="BS308" i="1" s="1"/>
  <c r="BQ308" i="1" s="1"/>
  <c r="BM312" i="1"/>
  <c r="BO312" i="1"/>
  <c r="BS312" i="1" s="1"/>
  <c r="BQ312" i="1" s="1"/>
  <c r="BS315" i="1"/>
  <c r="R312" i="1"/>
  <c r="BO301" i="1"/>
  <c r="BS301" i="1" s="1"/>
  <c r="BC311" i="1"/>
  <c r="BQ315" i="1"/>
  <c r="CB315" i="1"/>
  <c r="V312" i="1"/>
  <c r="T88" i="1" s="1"/>
  <c r="BM307" i="1"/>
  <c r="BC321" i="1"/>
  <c r="EW206" i="1"/>
  <c r="EW207" i="1"/>
  <c r="BO307" i="1"/>
  <c r="BS307" i="1" s="1"/>
  <c r="EW204" i="1"/>
  <c r="BQ323" i="1"/>
  <c r="EW205" i="1"/>
  <c r="BS323" i="1"/>
  <c r="AZ305" i="1"/>
  <c r="V320" i="1"/>
  <c r="BM320" i="1"/>
  <c r="BS320" i="1"/>
  <c r="BQ313" i="1"/>
  <c r="BO321" i="1"/>
  <c r="BU321" i="1" s="1"/>
  <c r="BS321" i="1"/>
  <c r="BO313" i="1"/>
  <c r="BU313" i="1" s="1"/>
  <c r="BO320" i="1"/>
  <c r="BU320" i="1" s="1"/>
  <c r="CB313" i="1"/>
  <c r="BQ321" i="1"/>
  <c r="V321" i="1"/>
  <c r="BC313" i="1"/>
  <c r="AZ303" i="1"/>
  <c r="BM301" i="1"/>
  <c r="BM310" i="1"/>
  <c r="BM304" i="1"/>
  <c r="R321" i="1"/>
  <c r="BB321" i="1"/>
  <c r="V313" i="1"/>
  <c r="T90" i="1" s="1"/>
  <c r="R313" i="1"/>
  <c r="CB320" i="1"/>
  <c r="BM303" i="1"/>
  <c r="R320" i="1"/>
  <c r="BC320" i="1"/>
  <c r="BQ320" i="1"/>
  <c r="BM321" i="1"/>
  <c r="BB313" i="1"/>
  <c r="BM313" i="1"/>
  <c r="BS313" i="1"/>
  <c r="V303" i="1"/>
  <c r="BM309" i="1"/>
  <c r="BO303" i="1"/>
  <c r="BS303" i="1" s="1"/>
  <c r="BQ303" i="1" s="1"/>
  <c r="EW202" i="1"/>
  <c r="V316" i="1"/>
  <c r="BQ316" i="1"/>
  <c r="BS316" i="1"/>
  <c r="BC316" i="1"/>
  <c r="BB323" i="1"/>
  <c r="BC323" i="1"/>
  <c r="CB316" i="1"/>
  <c r="BB316" i="1"/>
  <c r="BD316" i="1" s="1"/>
  <c r="BO316" i="1"/>
  <c r="BU316" i="1" s="1"/>
  <c r="BM316" i="1"/>
  <c r="R316" i="1"/>
  <c r="R323" i="1"/>
  <c r="BM323" i="1"/>
  <c r="BO305" i="1"/>
  <c r="BS305" i="1" s="1"/>
  <c r="BQ305" i="1" s="1"/>
  <c r="BU305" i="1" s="1"/>
  <c r="CB318" i="1"/>
  <c r="BO323" i="1"/>
  <c r="BU323" i="1" s="1"/>
  <c r="V323" i="1"/>
  <c r="EW203" i="1"/>
  <c r="BB318" i="1"/>
  <c r="BO318" i="1"/>
  <c r="BU318" i="1" s="1"/>
  <c r="R318" i="1"/>
  <c r="BO304" i="1"/>
  <c r="BS304" i="1" s="1"/>
  <c r="BM318" i="1"/>
  <c r="V314" i="1"/>
  <c r="T92" i="1" s="1"/>
  <c r="BB314" i="1"/>
  <c r="V318" i="1"/>
  <c r="BO309" i="1"/>
  <c r="BS309" i="1" s="1"/>
  <c r="BQ309" i="1" s="1"/>
  <c r="BU309" i="1" s="1"/>
  <c r="AQ84" i="1"/>
  <c r="V310" i="1"/>
  <c r="T84" i="1" s="1"/>
  <c r="BQ314" i="1"/>
  <c r="V309" i="1"/>
  <c r="T82" i="1" s="1"/>
  <c r="V304" i="1"/>
  <c r="BC314" i="1"/>
  <c r="BM314" i="1"/>
  <c r="CI202" i="1"/>
  <c r="CS202" i="1" s="1"/>
  <c r="CU202" i="1" s="1"/>
  <c r="BO310" i="1"/>
  <c r="BS310" i="1" s="1"/>
  <c r="CB314" i="1"/>
  <c r="BQ318" i="1"/>
  <c r="R314" i="1"/>
  <c r="BC318" i="1"/>
  <c r="BO314" i="1"/>
  <c r="BS314" i="1" s="1"/>
  <c r="BS318" i="1"/>
  <c r="V305" i="1"/>
  <c r="N88" i="1" s="1"/>
  <c r="AZ304" i="1"/>
  <c r="BQ322" i="1"/>
  <c r="CB322" i="1"/>
  <c r="BM305" i="1"/>
  <c r="BC322" i="1"/>
  <c r="BO322" i="1"/>
  <c r="BU322" i="1" s="1"/>
  <c r="V322" i="1"/>
  <c r="BB322" i="1"/>
  <c r="BM322" i="1"/>
  <c r="BS322" i="1"/>
  <c r="BC324" i="1"/>
  <c r="BO324" i="1"/>
  <c r="BU324" i="1" s="1"/>
  <c r="R324" i="1"/>
  <c r="R322" i="1"/>
  <c r="BB324" i="1"/>
  <c r="V324" i="1"/>
  <c r="BS324" i="1"/>
  <c r="BM324" i="1"/>
  <c r="BQ324" i="1"/>
  <c r="CB324" i="1"/>
  <c r="CB309" i="1"/>
  <c r="CI101" i="1"/>
  <c r="CS101" i="1" s="1"/>
  <c r="CU101" i="1" s="1"/>
  <c r="AQ92" i="1"/>
  <c r="AR92" i="1" s="1"/>
  <c r="AQ90" i="1"/>
  <c r="AR90" i="1" s="1"/>
  <c r="CI120" i="1"/>
  <c r="CS120" i="1" s="1"/>
  <c r="CU120" i="1" s="1"/>
  <c r="CB306" i="1"/>
  <c r="CI126" i="1"/>
  <c r="CS126" i="1" s="1"/>
  <c r="CI121" i="1"/>
  <c r="CS121" i="1" s="1"/>
  <c r="CI128" i="1"/>
  <c r="CS128" i="1" s="1"/>
  <c r="CI116" i="1"/>
  <c r="CS116" i="1" s="1"/>
  <c r="CI102" i="1"/>
  <c r="CS102" i="1" s="1"/>
  <c r="CQ102" i="1" s="1"/>
  <c r="CB307" i="1"/>
  <c r="CI109" i="1"/>
  <c r="CS109" i="1" s="1"/>
  <c r="CQ109" i="1" s="1"/>
  <c r="CI105" i="1"/>
  <c r="CS105" i="1" s="1"/>
  <c r="CU105" i="1" s="1"/>
  <c r="CU127" i="1"/>
  <c r="CQ127" i="1"/>
  <c r="CI103" i="1"/>
  <c r="CS103" i="1" s="1"/>
  <c r="CU103" i="1" s="1"/>
  <c r="CI114" i="1"/>
  <c r="CS114" i="1" s="1"/>
  <c r="CU114" i="1" s="1"/>
  <c r="CI117" i="1"/>
  <c r="CS117" i="1" s="1"/>
  <c r="CU117" i="1" s="1"/>
  <c r="CI106" i="1"/>
  <c r="CS106" i="1" s="1"/>
  <c r="CU106" i="1" s="1"/>
  <c r="CI110" i="1"/>
  <c r="CS110" i="1" s="1"/>
  <c r="CQ110" i="1" s="1"/>
  <c r="AK92" i="1"/>
  <c r="CI113" i="1"/>
  <c r="CS113" i="1" s="1"/>
  <c r="CU113" i="1" s="1"/>
  <c r="AQ82" i="1"/>
  <c r="AQ86" i="1"/>
  <c r="AR86" i="1" s="1"/>
  <c r="CI111" i="1"/>
  <c r="CS111" i="1" s="1"/>
  <c r="CQ111" i="1" s="1"/>
  <c r="FI110" i="1"/>
  <c r="FS110" i="1" s="1"/>
  <c r="FQ110" i="1" s="1"/>
  <c r="CU131" i="1"/>
  <c r="CQ131" i="1"/>
  <c r="CU133" i="1"/>
  <c r="CQ133" i="1"/>
  <c r="BB306" i="1"/>
  <c r="BC306" i="1"/>
  <c r="BB310" i="1"/>
  <c r="BC310" i="1"/>
  <c r="R310" i="1"/>
  <c r="BC303" i="1"/>
  <c r="BC305" i="1"/>
  <c r="BC304" i="1"/>
  <c r="BC308" i="1"/>
  <c r="BC309" i="1"/>
  <c r="BB309" i="1"/>
  <c r="BB308" i="1"/>
  <c r="R305" i="1"/>
  <c r="BB305" i="1"/>
  <c r="BB304" i="1"/>
  <c r="BB303" i="1"/>
  <c r="R301" i="1"/>
  <c r="BB301" i="1"/>
  <c r="BC301" i="1"/>
  <c r="BB302" i="1"/>
  <c r="BZ250" i="1"/>
  <c r="BZ272" i="1"/>
  <c r="BZ259" i="1"/>
  <c r="BZ226" i="1"/>
  <c r="BZ262" i="1"/>
  <c r="BZ324" i="1"/>
  <c r="BZ218" i="1"/>
  <c r="BZ296" i="1"/>
  <c r="BZ211" i="1"/>
  <c r="BZ256" i="1"/>
  <c r="BZ305" i="1"/>
  <c r="BZ287" i="1"/>
  <c r="BZ301" i="1"/>
  <c r="BZ227" i="1"/>
  <c r="BZ220" i="1"/>
  <c r="BZ203" i="1"/>
  <c r="BZ217" i="1"/>
  <c r="BZ313" i="1"/>
  <c r="BZ298" i="1"/>
  <c r="BZ266" i="1"/>
  <c r="BZ270" i="1"/>
  <c r="BZ282" i="1"/>
  <c r="BZ268" i="1"/>
  <c r="BZ202" i="1"/>
  <c r="BZ212" i="1"/>
  <c r="BZ234" i="1"/>
  <c r="BZ276" i="1"/>
  <c r="BZ206" i="1"/>
  <c r="BZ304" i="1"/>
  <c r="BZ263" i="1"/>
  <c r="BZ204" i="1"/>
  <c r="BZ277" i="1"/>
  <c r="BZ240" i="1"/>
  <c r="BZ302" i="1"/>
  <c r="BZ248" i="1"/>
  <c r="BZ325" i="1"/>
  <c r="BZ207" i="1"/>
  <c r="BZ299" i="1"/>
  <c r="BZ243" i="1"/>
  <c r="BZ295" i="1"/>
  <c r="BZ253" i="1"/>
  <c r="BZ251" i="1"/>
  <c r="BZ274" i="1"/>
  <c r="BZ246" i="1"/>
  <c r="BZ258" i="1"/>
  <c r="BZ320" i="1"/>
  <c r="BZ245" i="1"/>
  <c r="BZ237" i="1"/>
  <c r="BZ265" i="1"/>
  <c r="BZ219" i="1"/>
  <c r="BZ286" i="1"/>
  <c r="BZ316" i="1"/>
  <c r="BZ303" i="1"/>
  <c r="BZ221" i="1"/>
  <c r="BZ319" i="1"/>
  <c r="BZ231" i="1"/>
  <c r="BZ229" i="1"/>
  <c r="BZ205" i="1"/>
  <c r="BZ209" i="1"/>
  <c r="BZ297" i="1"/>
  <c r="BZ216" i="1"/>
  <c r="BZ223" i="1"/>
  <c r="BZ309" i="1"/>
  <c r="BZ300" i="1"/>
  <c r="BZ247" i="1"/>
  <c r="BZ249" i="1"/>
  <c r="BZ242" i="1"/>
  <c r="BZ317" i="1"/>
  <c r="BZ260" i="1"/>
  <c r="BZ321" i="1"/>
  <c r="BZ308" i="1"/>
  <c r="BZ264" i="1"/>
  <c r="BZ278" i="1"/>
  <c r="BZ269" i="1"/>
  <c r="BZ257" i="1"/>
  <c r="BZ281" i="1"/>
  <c r="BZ307" i="1"/>
  <c r="BZ312" i="1"/>
  <c r="BZ228" i="1"/>
  <c r="BZ236" i="1"/>
  <c r="BZ283" i="1"/>
  <c r="BZ210" i="1"/>
  <c r="BZ273" i="1"/>
  <c r="BZ279" i="1"/>
  <c r="BZ280" i="1"/>
  <c r="BZ275" i="1"/>
  <c r="BZ318" i="1"/>
  <c r="BZ294" i="1"/>
  <c r="BZ222" i="1"/>
  <c r="BZ201" i="1"/>
  <c r="BZ225" i="1"/>
  <c r="BZ230" i="1"/>
  <c r="BZ288" i="1"/>
  <c r="BZ224" i="1"/>
  <c r="BZ214" i="1"/>
  <c r="BZ215" i="1"/>
  <c r="BZ284" i="1"/>
  <c r="BZ314" i="1"/>
  <c r="BZ232" i="1"/>
  <c r="BZ271" i="1"/>
  <c r="BZ238" i="1"/>
  <c r="BZ261" i="1"/>
  <c r="BZ241" i="1"/>
  <c r="BZ290" i="1"/>
  <c r="BZ291" i="1"/>
  <c r="BZ306" i="1"/>
  <c r="BZ208" i="1"/>
  <c r="BZ285" i="1"/>
  <c r="BZ315" i="1"/>
  <c r="BZ255" i="1"/>
  <c r="BZ239" i="1"/>
  <c r="BZ289" i="1"/>
  <c r="BZ311" i="1"/>
  <c r="BZ233" i="1"/>
  <c r="BZ252" i="1"/>
  <c r="BZ292" i="1"/>
  <c r="BZ213" i="1"/>
  <c r="BZ322" i="1"/>
  <c r="BZ267" i="1"/>
  <c r="BZ235" i="1"/>
  <c r="BZ293" i="1"/>
  <c r="BZ254" i="1"/>
  <c r="BZ244" i="1"/>
  <c r="BD307" i="1" l="1"/>
  <c r="FI133" i="1" s="1"/>
  <c r="FS133" i="1" s="1"/>
  <c r="CB301" i="1"/>
  <c r="BD301" i="1"/>
  <c r="FI211" i="1" s="1"/>
  <c r="FS211" i="1" s="1"/>
  <c r="FQ211" i="1" s="1"/>
  <c r="CI205" i="1"/>
  <c r="CS205" i="1" s="1"/>
  <c r="CU205" i="1" s="1"/>
  <c r="CI216" i="1"/>
  <c r="CS216" i="1" s="1"/>
  <c r="BD317" i="1"/>
  <c r="CU211" i="1"/>
  <c r="CQ211" i="1"/>
  <c r="CB302" i="1"/>
  <c r="CI212" i="1"/>
  <c r="CS212" i="1" s="1"/>
  <c r="FI128" i="1"/>
  <c r="FS128" i="1" s="1"/>
  <c r="FU128" i="1" s="1"/>
  <c r="FI216" i="1"/>
  <c r="FS216" i="1" s="1"/>
  <c r="AK86" i="1"/>
  <c r="CI221" i="1"/>
  <c r="CS221" i="1" s="1"/>
  <c r="CI210" i="1"/>
  <c r="CS210" i="1" s="1"/>
  <c r="CQ210" i="1" s="1"/>
  <c r="CI215" i="1"/>
  <c r="CS215" i="1" s="1"/>
  <c r="BD325" i="1"/>
  <c r="BD319" i="1"/>
  <c r="BD324" i="1"/>
  <c r="AK82" i="1"/>
  <c r="CB310" i="1"/>
  <c r="CI206" i="1"/>
  <c r="CS206" i="1" s="1"/>
  <c r="CU206" i="1" s="1"/>
  <c r="BQ306" i="1"/>
  <c r="BU306" i="1" s="1"/>
  <c r="BD302" i="1"/>
  <c r="BQ310" i="1"/>
  <c r="BU310" i="1" s="1"/>
  <c r="BD313" i="1"/>
  <c r="BD306" i="1"/>
  <c r="AL90" i="1" s="1"/>
  <c r="CI209" i="1"/>
  <c r="CS209" i="1" s="1"/>
  <c r="BU308" i="1"/>
  <c r="BD320" i="1"/>
  <c r="CI207" i="1"/>
  <c r="CS207" i="1" s="1"/>
  <c r="CU207" i="1" s="1"/>
  <c r="BD315" i="1"/>
  <c r="CB308" i="1"/>
  <c r="BD311" i="1"/>
  <c r="BQ307" i="1"/>
  <c r="BU307" i="1" s="1"/>
  <c r="BD310" i="1"/>
  <c r="AR84" i="1" s="1"/>
  <c r="BD318" i="1"/>
  <c r="BD312" i="1"/>
  <c r="BD323" i="1"/>
  <c r="N86" i="1"/>
  <c r="N84" i="1"/>
  <c r="BU312" i="1"/>
  <c r="BD308" i="1"/>
  <c r="AR80" i="1" s="1"/>
  <c r="CI204" i="1"/>
  <c r="CS204" i="1" s="1"/>
  <c r="CI208" i="1"/>
  <c r="CS208" i="1" s="1"/>
  <c r="BQ301" i="1"/>
  <c r="BU301" i="1" s="1"/>
  <c r="BD321" i="1"/>
  <c r="CB304" i="1"/>
  <c r="BU303" i="1"/>
  <c r="CQ206" i="1"/>
  <c r="BD314" i="1"/>
  <c r="BU314" i="1"/>
  <c r="CI203" i="1"/>
  <c r="CS203" i="1" s="1"/>
  <c r="BD309" i="1"/>
  <c r="AR82" i="1" s="1"/>
  <c r="CQ202" i="1"/>
  <c r="BD304" i="1"/>
  <c r="BC327" i="1"/>
  <c r="AO75" i="1" s="1"/>
  <c r="BQ304" i="1"/>
  <c r="BU304" i="1" s="1"/>
  <c r="BD322" i="1"/>
  <c r="CI201" i="1"/>
  <c r="CS201" i="1" s="1"/>
  <c r="CQ101" i="1"/>
  <c r="FI101" i="1"/>
  <c r="FS101" i="1" s="1"/>
  <c r="FU101" i="1" s="1"/>
  <c r="CU109" i="1"/>
  <c r="CI108" i="1"/>
  <c r="CS108" i="1" s="1"/>
  <c r="CU108" i="1" s="1"/>
  <c r="FI113" i="1"/>
  <c r="FS113" i="1" s="1"/>
  <c r="FU113" i="1" s="1"/>
  <c r="CI104" i="1"/>
  <c r="CS104" i="1" s="1"/>
  <c r="CQ104" i="1" s="1"/>
  <c r="FI120" i="1"/>
  <c r="FS120" i="1" s="1"/>
  <c r="FQ120" i="1" s="1"/>
  <c r="AL92" i="1"/>
  <c r="CQ105" i="1"/>
  <c r="CQ120" i="1"/>
  <c r="BD303" i="1"/>
  <c r="FI215" i="1" s="1"/>
  <c r="FS215" i="1" s="1"/>
  <c r="BD305" i="1"/>
  <c r="CI123" i="1"/>
  <c r="CS123" i="1" s="1"/>
  <c r="CQ123" i="1" s="1"/>
  <c r="AK84" i="1"/>
  <c r="CB303" i="1"/>
  <c r="AK88" i="1"/>
  <c r="CI107" i="1"/>
  <c r="CS107" i="1" s="1"/>
  <c r="CB305" i="1"/>
  <c r="FI109" i="1"/>
  <c r="FS109" i="1" s="1"/>
  <c r="FQ109" i="1" s="1"/>
  <c r="CQ114" i="1"/>
  <c r="CQ117" i="1"/>
  <c r="CU102" i="1"/>
  <c r="FI106" i="1"/>
  <c r="FS106" i="1" s="1"/>
  <c r="FU106" i="1" s="1"/>
  <c r="CQ103" i="1"/>
  <c r="FQ126" i="1"/>
  <c r="CU126" i="1"/>
  <c r="CQ126" i="1"/>
  <c r="FI121" i="1"/>
  <c r="FS121" i="1" s="1"/>
  <c r="CU121" i="1"/>
  <c r="CQ121" i="1"/>
  <c r="CQ106" i="1"/>
  <c r="FQ128" i="1"/>
  <c r="CU128" i="1"/>
  <c r="CQ128" i="1"/>
  <c r="FI111" i="1"/>
  <c r="FS111" i="1" s="1"/>
  <c r="FI105" i="1"/>
  <c r="FS105" i="1" s="1"/>
  <c r="FQ105" i="1" s="1"/>
  <c r="FI114" i="1"/>
  <c r="FS114" i="1" s="1"/>
  <c r="FQ114" i="1" s="1"/>
  <c r="FI116" i="1"/>
  <c r="FS116" i="1" s="1"/>
  <c r="CQ116" i="1"/>
  <c r="CU116" i="1"/>
  <c r="CU110" i="1"/>
  <c r="CU111" i="1"/>
  <c r="CQ113" i="1"/>
  <c r="FQ113" i="1"/>
  <c r="FI108" i="1"/>
  <c r="FS108" i="1" s="1"/>
  <c r="FU108" i="1" s="1"/>
  <c r="FI103" i="1"/>
  <c r="FS103" i="1" s="1"/>
  <c r="FQ103" i="1" s="1"/>
  <c r="FI131" i="1"/>
  <c r="FS131" i="1" s="1"/>
  <c r="FU131" i="1" s="1"/>
  <c r="FI102" i="1"/>
  <c r="FS102" i="1" s="1"/>
  <c r="FU110" i="1"/>
  <c r="CW129" i="1"/>
  <c r="CW132" i="1"/>
  <c r="CW130" i="1"/>
  <c r="CW133" i="1"/>
  <c r="CW131" i="1"/>
  <c r="FQ131" i="1"/>
  <c r="FU133" i="1"/>
  <c r="FQ133" i="1"/>
  <c r="CW101" i="1"/>
  <c r="GE112" i="1"/>
  <c r="GF112" i="1" s="1"/>
  <c r="GA109" i="1"/>
  <c r="GB109" i="1" s="1"/>
  <c r="GA105" i="1"/>
  <c r="GC117" i="1"/>
  <c r="GI115" i="1"/>
  <c r="GF118" i="1"/>
  <c r="FZ114" i="1"/>
  <c r="GC110" i="1"/>
  <c r="FZ113" i="1"/>
  <c r="FZ121" i="1"/>
  <c r="GA126" i="1"/>
  <c r="FZ203" i="1"/>
  <c r="GA106" i="1"/>
  <c r="FZ209" i="1"/>
  <c r="FZ210" i="1"/>
  <c r="AL80" i="1" l="1"/>
  <c r="CQ205" i="1"/>
  <c r="FU211" i="1"/>
  <c r="CU216" i="1"/>
  <c r="CQ216" i="1"/>
  <c r="CU210" i="1"/>
  <c r="AL82" i="1"/>
  <c r="FU216" i="1"/>
  <c r="FQ216" i="1"/>
  <c r="FQ215" i="1"/>
  <c r="FU215" i="1"/>
  <c r="FI117" i="1"/>
  <c r="FS117" i="1" s="1"/>
  <c r="FQ117" i="1" s="1"/>
  <c r="FI221" i="1"/>
  <c r="FS221" i="1" s="1"/>
  <c r="CU221" i="1"/>
  <c r="CQ221" i="1"/>
  <c r="CU212" i="1"/>
  <c r="CQ212" i="1"/>
  <c r="FI126" i="1"/>
  <c r="FS126" i="1" s="1"/>
  <c r="FU126" i="1" s="1"/>
  <c r="FI212" i="1"/>
  <c r="FS212" i="1" s="1"/>
  <c r="CU215" i="1"/>
  <c r="CQ215" i="1"/>
  <c r="CQ207" i="1"/>
  <c r="FI209" i="1"/>
  <c r="FS209" i="1" s="1"/>
  <c r="FU209" i="1" s="1"/>
  <c r="FI207" i="1"/>
  <c r="FS207" i="1" s="1"/>
  <c r="FQ207" i="1" s="1"/>
  <c r="CQ209" i="1"/>
  <c r="CU209" i="1"/>
  <c r="FI210" i="1"/>
  <c r="FS210" i="1" s="1"/>
  <c r="FU210" i="1" s="1"/>
  <c r="AL86" i="1"/>
  <c r="FY95" i="1"/>
  <c r="FI208" i="1"/>
  <c r="FS208" i="1" s="1"/>
  <c r="FI205" i="1"/>
  <c r="FS205" i="1" s="1"/>
  <c r="FU205" i="1" s="1"/>
  <c r="CU208" i="1"/>
  <c r="CQ208" i="1"/>
  <c r="CU204" i="1"/>
  <c r="CQ204" i="1"/>
  <c r="FI206" i="1"/>
  <c r="FS206" i="1" s="1"/>
  <c r="FU206" i="1" s="1"/>
  <c r="CU203" i="1"/>
  <c r="CQ203" i="1"/>
  <c r="GA209" i="1"/>
  <c r="GA210" i="1"/>
  <c r="AL84" i="1"/>
  <c r="FI204" i="1"/>
  <c r="FS204" i="1" s="1"/>
  <c r="FI202" i="1"/>
  <c r="FS202" i="1" s="1"/>
  <c r="FI123" i="1"/>
  <c r="FS123" i="1" s="1"/>
  <c r="FU123" i="1" s="1"/>
  <c r="FI203" i="1"/>
  <c r="FS203" i="1" s="1"/>
  <c r="FQ101" i="1"/>
  <c r="FI127" i="1"/>
  <c r="FS127" i="1" s="1"/>
  <c r="FQ127" i="1" s="1"/>
  <c r="FI201" i="1"/>
  <c r="FS201" i="1" s="1"/>
  <c r="CU201" i="1"/>
  <c r="CQ201" i="1"/>
  <c r="FU120" i="1"/>
  <c r="CQ108" i="1"/>
  <c r="FI104" i="1"/>
  <c r="FS104" i="1" s="1"/>
  <c r="FU104" i="1" s="1"/>
  <c r="GB106" i="1"/>
  <c r="GC106" i="1" s="1"/>
  <c r="GA113" i="1"/>
  <c r="GB113" i="1" s="1"/>
  <c r="GC113" i="1" s="1"/>
  <c r="CW102" i="1"/>
  <c r="CW103" i="1"/>
  <c r="CU104" i="1"/>
  <c r="AL88" i="1"/>
  <c r="FQ123" i="1"/>
  <c r="FI107" i="1"/>
  <c r="FS107" i="1" s="1"/>
  <c r="CS97" i="1"/>
  <c r="CU123" i="1"/>
  <c r="CU107" i="1"/>
  <c r="CW121" i="1" s="1"/>
  <c r="CQ107" i="1"/>
  <c r="FU109" i="1"/>
  <c r="FQ106" i="1"/>
  <c r="CW118" i="1"/>
  <c r="FU114" i="1"/>
  <c r="FQ108" i="1"/>
  <c r="FU105" i="1"/>
  <c r="GB126" i="1"/>
  <c r="GC126" i="1" s="1"/>
  <c r="GD126" i="1" s="1"/>
  <c r="GE126" i="1" s="1"/>
  <c r="GF126" i="1" s="1"/>
  <c r="GG126" i="1" s="1"/>
  <c r="GH126" i="1" s="1"/>
  <c r="GI126" i="1" s="1"/>
  <c r="GJ126" i="1" s="1"/>
  <c r="GK126" i="1" s="1"/>
  <c r="GL126" i="1" s="1"/>
  <c r="GM126" i="1" s="1"/>
  <c r="GA121" i="1"/>
  <c r="GB121" i="1" s="1"/>
  <c r="FQ121" i="1"/>
  <c r="FU121" i="1"/>
  <c r="CW128" i="1"/>
  <c r="FU111" i="1"/>
  <c r="FQ111" i="1"/>
  <c r="CW127" i="1"/>
  <c r="GB105" i="1"/>
  <c r="GC105" i="1" s="1"/>
  <c r="GC109" i="1"/>
  <c r="GD109" i="1" s="1"/>
  <c r="GE109" i="1" s="1"/>
  <c r="FU116" i="1"/>
  <c r="FQ116" i="1"/>
  <c r="GD110" i="1"/>
  <c r="GE110" i="1" s="1"/>
  <c r="GF110" i="1" s="1"/>
  <c r="GG110" i="1" s="1"/>
  <c r="GH110" i="1" s="1"/>
  <c r="GG118" i="1"/>
  <c r="GH118" i="1" s="1"/>
  <c r="GD117" i="1"/>
  <c r="GE117" i="1" s="1"/>
  <c r="FU103" i="1"/>
  <c r="GA114" i="1"/>
  <c r="GB114" i="1" s="1"/>
  <c r="GG112" i="1"/>
  <c r="GH112" i="1" s="1"/>
  <c r="GI112" i="1" s="1"/>
  <c r="FU102" i="1"/>
  <c r="FQ102" i="1"/>
  <c r="FW130" i="1"/>
  <c r="FW131" i="1"/>
  <c r="FW133" i="1"/>
  <c r="FW101" i="1"/>
  <c r="FZ103" i="1"/>
  <c r="GA103" i="1" s="1"/>
  <c r="GB103" i="1" s="1"/>
  <c r="FZ107" i="1"/>
  <c r="FZ116" i="1"/>
  <c r="GD127" i="1"/>
  <c r="GK122" i="1"/>
  <c r="FZ108" i="1"/>
  <c r="GA111" i="1"/>
  <c r="GA101" i="1"/>
  <c r="GB123" i="1"/>
  <c r="GE120" i="1"/>
  <c r="GJ115" i="1"/>
  <c r="FZ102" i="1"/>
  <c r="GB104" i="1"/>
  <c r="FZ206" i="1"/>
  <c r="FZ202" i="1"/>
  <c r="FZ211" i="1"/>
  <c r="FZ205" i="1"/>
  <c r="FZ204" i="1"/>
  <c r="GA202" i="1"/>
  <c r="GB209" i="1"/>
  <c r="FZ208" i="1"/>
  <c r="GA204" i="1"/>
  <c r="GA208" i="1" l="1"/>
  <c r="GB208" i="1"/>
  <c r="GC208" i="1" s="1"/>
  <c r="FQ210" i="1"/>
  <c r="FQ209" i="1"/>
  <c r="GB204" i="1"/>
  <c r="FU117" i="1"/>
  <c r="FU221" i="1"/>
  <c r="FQ221" i="1"/>
  <c r="FU212" i="1"/>
  <c r="FQ212" i="1"/>
  <c r="FQ205" i="1"/>
  <c r="FU207" i="1"/>
  <c r="CW226" i="1"/>
  <c r="CW225" i="1"/>
  <c r="CW221" i="1"/>
  <c r="CW224" i="1"/>
  <c r="CW222" i="1"/>
  <c r="CW220" i="1"/>
  <c r="CW223" i="1"/>
  <c r="FU208" i="1"/>
  <c r="FQ208" i="1"/>
  <c r="FQ206" i="1"/>
  <c r="CW217" i="1"/>
  <c r="CW219" i="1"/>
  <c r="CW218" i="1"/>
  <c r="CW211" i="1"/>
  <c r="CW214" i="1"/>
  <c r="CW215" i="1"/>
  <c r="CW213" i="1"/>
  <c r="CW212" i="1"/>
  <c r="CW216" i="1"/>
  <c r="CW210" i="1"/>
  <c r="CW203" i="1"/>
  <c r="CW208" i="1"/>
  <c r="CW209" i="1"/>
  <c r="CW206" i="1"/>
  <c r="CW207" i="1"/>
  <c r="FQ202" i="1"/>
  <c r="FU202" i="1"/>
  <c r="FU204" i="1"/>
  <c r="FQ204" i="1"/>
  <c r="CW204" i="1"/>
  <c r="CW205" i="1"/>
  <c r="FU203" i="1"/>
  <c r="FQ203" i="1"/>
  <c r="CW105" i="1"/>
  <c r="CW202" i="1"/>
  <c r="CQ97" i="1"/>
  <c r="FU127" i="1"/>
  <c r="FQ104" i="1"/>
  <c r="FS97" i="1"/>
  <c r="FQ201" i="1"/>
  <c r="FU201" i="1"/>
  <c r="FU107" i="1"/>
  <c r="GA102" i="1"/>
  <c r="GB102" i="1" s="1"/>
  <c r="GC102" i="1" s="1"/>
  <c r="GD102" i="1" s="1"/>
  <c r="GE102" i="1" s="1"/>
  <c r="GF102" i="1" s="1"/>
  <c r="FW102" i="1"/>
  <c r="GD105" i="1"/>
  <c r="GE105" i="1" s="1"/>
  <c r="GF105" i="1" s="1"/>
  <c r="GG105" i="1" s="1"/>
  <c r="CW104" i="1"/>
  <c r="CW106" i="1"/>
  <c r="CW125" i="1"/>
  <c r="FQ107" i="1"/>
  <c r="CW110" i="1"/>
  <c r="CW107" i="1"/>
  <c r="CW201" i="1"/>
  <c r="GC123" i="1"/>
  <c r="GD123" i="1" s="1"/>
  <c r="GE123" i="1" s="1"/>
  <c r="GF123" i="1" s="1"/>
  <c r="GG123" i="1" s="1"/>
  <c r="GH123" i="1" s="1"/>
  <c r="GI123" i="1" s="1"/>
  <c r="GJ123" i="1" s="1"/>
  <c r="GK123" i="1" s="1"/>
  <c r="GL123" i="1" s="1"/>
  <c r="GM123" i="1" s="1"/>
  <c r="CW123" i="1"/>
  <c r="CU97" i="1"/>
  <c r="CI97" i="1" s="1"/>
  <c r="CW112" i="1"/>
  <c r="CW111" i="1"/>
  <c r="CW116" i="1"/>
  <c r="CW120" i="1"/>
  <c r="CW126" i="1"/>
  <c r="CW117" i="1"/>
  <c r="CW114" i="1"/>
  <c r="CW108" i="1"/>
  <c r="CW113" i="1"/>
  <c r="CW122" i="1"/>
  <c r="CW115" i="1"/>
  <c r="CW119" i="1"/>
  <c r="CW124" i="1"/>
  <c r="CW109" i="1"/>
  <c r="GC121" i="1"/>
  <c r="GD121" i="1" s="1"/>
  <c r="GE121" i="1" s="1"/>
  <c r="GF121" i="1" s="1"/>
  <c r="GG121" i="1" s="1"/>
  <c r="GH121" i="1" s="1"/>
  <c r="GI121" i="1" s="1"/>
  <c r="GJ121" i="1" s="1"/>
  <c r="GK121" i="1" s="1"/>
  <c r="GL121" i="1" s="1"/>
  <c r="GM121" i="1" s="1"/>
  <c r="GD113" i="1"/>
  <c r="GE113" i="1" s="1"/>
  <c r="GF113" i="1" s="1"/>
  <c r="GG113" i="1" s="1"/>
  <c r="GC114" i="1"/>
  <c r="GD114" i="1" s="1"/>
  <c r="GE114" i="1" s="1"/>
  <c r="GF114" i="1" s="1"/>
  <c r="GG114" i="1" s="1"/>
  <c r="GH114" i="1" s="1"/>
  <c r="GC104" i="1"/>
  <c r="GD104" i="1" s="1"/>
  <c r="GE104" i="1" s="1"/>
  <c r="GF104" i="1" s="1"/>
  <c r="GG104" i="1" s="1"/>
  <c r="FW127" i="1"/>
  <c r="GJ112" i="1"/>
  <c r="GK112" i="1" s="1"/>
  <c r="GL112" i="1" s="1"/>
  <c r="GM112" i="1" s="1"/>
  <c r="GL122" i="1"/>
  <c r="GM122" i="1" s="1"/>
  <c r="GE127" i="1"/>
  <c r="GF127" i="1" s="1"/>
  <c r="GG127" i="1" s="1"/>
  <c r="GH127" i="1" s="1"/>
  <c r="GI127" i="1" s="1"/>
  <c r="GJ127" i="1" s="1"/>
  <c r="GK127" i="1" s="1"/>
  <c r="GL127" i="1" s="1"/>
  <c r="GM127" i="1" s="1"/>
  <c r="GA116" i="1"/>
  <c r="GB116" i="1" s="1"/>
  <c r="GC116" i="1" s="1"/>
  <c r="GD116" i="1" s="1"/>
  <c r="FW123" i="1"/>
  <c r="FW120" i="1"/>
  <c r="FW122" i="1"/>
  <c r="GC103" i="1"/>
  <c r="GD103" i="1" s="1"/>
  <c r="GE103" i="1" s="1"/>
  <c r="GI118" i="1"/>
  <c r="GJ118" i="1" s="1"/>
  <c r="GK118" i="1" s="1"/>
  <c r="GF117" i="1"/>
  <c r="GG117" i="1" s="1"/>
  <c r="GH117" i="1" s="1"/>
  <c r="GI117" i="1" s="1"/>
  <c r="GJ117" i="1" s="1"/>
  <c r="GK117" i="1" s="1"/>
  <c r="GL117" i="1" s="1"/>
  <c r="GM117" i="1" s="1"/>
  <c r="GB111" i="1"/>
  <c r="GC111" i="1" s="1"/>
  <c r="GD111" i="1" s="1"/>
  <c r="GE111" i="1" s="1"/>
  <c r="GF111" i="1" s="1"/>
  <c r="GA108" i="1"/>
  <c r="GB108" i="1" s="1"/>
  <c r="GB101" i="1"/>
  <c r="GC101" i="1" s="1"/>
  <c r="FW104" i="1"/>
  <c r="FW105" i="1"/>
  <c r="FW106" i="1"/>
  <c r="FW103" i="1"/>
  <c r="GI110" i="1"/>
  <c r="GJ110" i="1" s="1"/>
  <c r="GK110" i="1" s="1"/>
  <c r="GL110" i="1" s="1"/>
  <c r="GM110" i="1" s="1"/>
  <c r="FW118" i="1"/>
  <c r="FW119" i="1"/>
  <c r="FW132" i="1"/>
  <c r="FW124" i="1"/>
  <c r="FW129" i="1"/>
  <c r="FW126" i="1"/>
  <c r="FW125" i="1"/>
  <c r="FW117" i="1"/>
  <c r="FW116" i="1"/>
  <c r="FW128" i="1"/>
  <c r="FW115" i="1"/>
  <c r="FW121" i="1"/>
  <c r="FW108" i="1"/>
  <c r="FW109" i="1"/>
  <c r="FW111" i="1"/>
  <c r="FW113" i="1"/>
  <c r="FW110" i="1"/>
  <c r="FW112" i="1"/>
  <c r="FW114" i="1"/>
  <c r="FW107" i="1"/>
  <c r="GA107" i="1"/>
  <c r="GD106" i="1"/>
  <c r="GK115" i="1"/>
  <c r="GF120" i="1"/>
  <c r="GF109" i="1"/>
  <c r="GE219" i="1"/>
  <c r="GC221" i="1"/>
  <c r="GH225" i="1"/>
  <c r="FZ216" i="1"/>
  <c r="GF226" i="1"/>
  <c r="GD214" i="1"/>
  <c r="GB217" i="1"/>
  <c r="FZ207" i="1"/>
  <c r="GA203" i="1"/>
  <c r="GB203" i="1" s="1"/>
  <c r="GC203" i="1" s="1"/>
  <c r="GD203" i="1" s="1"/>
  <c r="GD208" i="1"/>
  <c r="FZ215" i="1"/>
  <c r="GC213" i="1"/>
  <c r="GB210" i="1"/>
  <c r="GA212" i="1"/>
  <c r="GC209" i="1"/>
  <c r="GD209" i="1"/>
  <c r="GA206" i="1"/>
  <c r="GA211" i="1"/>
  <c r="GB211" i="1" s="1"/>
  <c r="GC204" i="1"/>
  <c r="GD204" i="1"/>
  <c r="FZ201" i="1"/>
  <c r="GA205" i="1"/>
  <c r="GB202" i="1"/>
  <c r="GC202" i="1" l="1"/>
  <c r="GD202" i="1" s="1"/>
  <c r="GE209" i="1"/>
  <c r="GC211" i="1"/>
  <c r="GB205" i="1"/>
  <c r="GD213" i="1"/>
  <c r="GE213" i="1" s="1"/>
  <c r="GA216" i="1"/>
  <c r="GI225" i="1"/>
  <c r="GJ225" i="1" s="1"/>
  <c r="GK225" i="1" s="1"/>
  <c r="GL225" i="1" s="1"/>
  <c r="GM225" i="1" s="1"/>
  <c r="GD221" i="1"/>
  <c r="GE221" i="1" s="1"/>
  <c r="GF221" i="1" s="1"/>
  <c r="GG221" i="1" s="1"/>
  <c r="GH221" i="1" s="1"/>
  <c r="GI221" i="1" s="1"/>
  <c r="GJ221" i="1" s="1"/>
  <c r="GK221" i="1" s="1"/>
  <c r="GL221" i="1" s="1"/>
  <c r="GM221" i="1" s="1"/>
  <c r="GF219" i="1"/>
  <c r="GG219" i="1" s="1"/>
  <c r="GH219" i="1" s="1"/>
  <c r="GI219" i="1" s="1"/>
  <c r="GJ219" i="1" s="1"/>
  <c r="GK219" i="1" s="1"/>
  <c r="GL219" i="1" s="1"/>
  <c r="GM219" i="1" s="1"/>
  <c r="GC217" i="1"/>
  <c r="GG226" i="1"/>
  <c r="GH226" i="1" s="1"/>
  <c r="GI226" i="1" s="1"/>
  <c r="FW225" i="1"/>
  <c r="FW226" i="1"/>
  <c r="FW224" i="1"/>
  <c r="FW220" i="1"/>
  <c r="FW223" i="1"/>
  <c r="FW221" i="1"/>
  <c r="FW222" i="1"/>
  <c r="GE208" i="1"/>
  <c r="GF208" i="1" s="1"/>
  <c r="GG208" i="1" s="1"/>
  <c r="FW210" i="1"/>
  <c r="FW208" i="1"/>
  <c r="FW214" i="1"/>
  <c r="FW218" i="1"/>
  <c r="FW217" i="1"/>
  <c r="FW219" i="1"/>
  <c r="FW211" i="1"/>
  <c r="FW215" i="1"/>
  <c r="FW213" i="1"/>
  <c r="FW212" i="1"/>
  <c r="FW216" i="1"/>
  <c r="FZ97" i="1"/>
  <c r="AO80" i="1" s="1"/>
  <c r="AN80" i="1" s="1"/>
  <c r="FW201" i="1"/>
  <c r="FW202" i="1"/>
  <c r="FW207" i="1"/>
  <c r="FW205" i="1"/>
  <c r="FW209" i="1"/>
  <c r="FW206" i="1"/>
  <c r="GE202" i="1"/>
  <c r="GF202" i="1" s="1"/>
  <c r="GG202" i="1" s="1"/>
  <c r="GH202" i="1" s="1"/>
  <c r="FW204" i="1"/>
  <c r="FW203" i="1"/>
  <c r="FQ97" i="1"/>
  <c r="FU97" i="1"/>
  <c r="FI97" i="1" s="1"/>
  <c r="AO76" i="1" s="1"/>
  <c r="GF103" i="1"/>
  <c r="GG103" i="1" s="1"/>
  <c r="GH103" i="1" s="1"/>
  <c r="GG102" i="1"/>
  <c r="GH102" i="1" s="1"/>
  <c r="GI102" i="1" s="1"/>
  <c r="GJ102" i="1" s="1"/>
  <c r="GE106" i="1"/>
  <c r="GF106" i="1" s="1"/>
  <c r="GG106" i="1" s="1"/>
  <c r="GH106" i="1" s="1"/>
  <c r="GI106" i="1" s="1"/>
  <c r="GJ106" i="1" s="1"/>
  <c r="GK106" i="1" s="1"/>
  <c r="GL106" i="1" s="1"/>
  <c r="GM106" i="1" s="1"/>
  <c r="GC108" i="1"/>
  <c r="GD108" i="1" s="1"/>
  <c r="GE108" i="1" s="1"/>
  <c r="GF108" i="1" s="1"/>
  <c r="GG108" i="1" s="1"/>
  <c r="GH108" i="1" s="1"/>
  <c r="GD101" i="1"/>
  <c r="GE101" i="1" s="1"/>
  <c r="GF101" i="1" s="1"/>
  <c r="GG101" i="1" s="1"/>
  <c r="GG120" i="1"/>
  <c r="GH120" i="1" s="1"/>
  <c r="GI120" i="1" s="1"/>
  <c r="GJ120" i="1" s="1"/>
  <c r="GK120" i="1" s="1"/>
  <c r="GL120" i="1" s="1"/>
  <c r="GM120" i="1" s="1"/>
  <c r="GL115" i="1"/>
  <c r="GM115" i="1" s="1"/>
  <c r="GH104" i="1"/>
  <c r="GI104" i="1" s="1"/>
  <c r="GJ104" i="1" s="1"/>
  <c r="GE116" i="1"/>
  <c r="GF116" i="1" s="1"/>
  <c r="GG111" i="1"/>
  <c r="GH111" i="1" s="1"/>
  <c r="GI111" i="1" s="1"/>
  <c r="GJ111" i="1" s="1"/>
  <c r="GK111" i="1" s="1"/>
  <c r="GL111" i="1" s="1"/>
  <c r="GM111" i="1" s="1"/>
  <c r="GH105" i="1"/>
  <c r="GI105" i="1" s="1"/>
  <c r="GJ105" i="1" s="1"/>
  <c r="GK105" i="1" s="1"/>
  <c r="GL105" i="1" s="1"/>
  <c r="GB107" i="1"/>
  <c r="GI114" i="1"/>
  <c r="GL118" i="1"/>
  <c r="GG109" i="1"/>
  <c r="GH113" i="1"/>
  <c r="GC210" i="1"/>
  <c r="GE203" i="1"/>
  <c r="GE204" i="1"/>
  <c r="GA201" i="1"/>
  <c r="GD211" i="1"/>
  <c r="GE211" i="1" s="1"/>
  <c r="GF213" i="1"/>
  <c r="GG213" i="1" s="1"/>
  <c r="GE214" i="1"/>
  <c r="GF214" i="1" s="1"/>
  <c r="GC205" i="1"/>
  <c r="GD217" i="1"/>
  <c r="GB216" i="1"/>
  <c r="GA215" i="1"/>
  <c r="GA207" i="1"/>
  <c r="GB212" i="1"/>
  <c r="GB207" i="1"/>
  <c r="GB206" i="1"/>
  <c r="GF209" i="1"/>
  <c r="GC207" i="1" l="1"/>
  <c r="GJ226" i="1"/>
  <c r="GK226" i="1" s="1"/>
  <c r="GL226" i="1" s="1"/>
  <c r="GM226" i="1" s="1"/>
  <c r="GB201" i="1"/>
  <c r="GC201" i="1" s="1"/>
  <c r="GD201" i="1" s="1"/>
  <c r="GA97" i="1"/>
  <c r="AO82" i="1" s="1"/>
  <c r="AN82" i="1" s="1"/>
  <c r="GI113" i="1"/>
  <c r="GH109" i="1"/>
  <c r="GI109" i="1" s="1"/>
  <c r="GJ109" i="1" s="1"/>
  <c r="GK109" i="1" s="1"/>
  <c r="GL109" i="1" s="1"/>
  <c r="GM109" i="1" s="1"/>
  <c r="GM118" i="1"/>
  <c r="GJ114" i="1"/>
  <c r="GK114" i="1" s="1"/>
  <c r="GL114" i="1" s="1"/>
  <c r="GM114" i="1" s="1"/>
  <c r="GJ113" i="1"/>
  <c r="GK113" i="1" s="1"/>
  <c r="GL113" i="1" s="1"/>
  <c r="GM113" i="1" s="1"/>
  <c r="GG116" i="1"/>
  <c r="GH116" i="1" s="1"/>
  <c r="GI116" i="1" s="1"/>
  <c r="GJ116" i="1" s="1"/>
  <c r="GK116" i="1" s="1"/>
  <c r="GL116" i="1" s="1"/>
  <c r="GM116" i="1" s="1"/>
  <c r="GC107" i="1"/>
  <c r="GD107" i="1" s="1"/>
  <c r="GI103" i="1"/>
  <c r="GM105" i="1"/>
  <c r="GK102" i="1"/>
  <c r="GK104" i="1"/>
  <c r="GI202" i="1"/>
  <c r="GH101" i="1"/>
  <c r="GI108" i="1"/>
  <c r="GH208" i="1"/>
  <c r="GF203" i="1"/>
  <c r="GF204" i="1"/>
  <c r="GF211" i="1"/>
  <c r="GH213" i="1"/>
  <c r="GC216" i="1"/>
  <c r="GG214" i="1"/>
  <c r="GD205" i="1"/>
  <c r="GB215" i="1"/>
  <c r="GE217" i="1"/>
  <c r="GD210" i="1"/>
  <c r="GC212" i="1"/>
  <c r="GD207" i="1"/>
  <c r="GE207" i="1"/>
  <c r="GC206" i="1"/>
  <c r="GG209" i="1"/>
  <c r="GD212" i="1" l="1"/>
  <c r="GC215" i="1"/>
  <c r="GD215" i="1" s="1"/>
  <c r="GE215" i="1" s="1"/>
  <c r="GF215" i="1" s="1"/>
  <c r="GG215" i="1" s="1"/>
  <c r="GH215" i="1" s="1"/>
  <c r="GI215" i="1" s="1"/>
  <c r="GJ215" i="1" s="1"/>
  <c r="GK215" i="1" s="1"/>
  <c r="GL215" i="1" s="1"/>
  <c r="GM215" i="1" s="1"/>
  <c r="GE205" i="1"/>
  <c r="GF205" i="1" s="1"/>
  <c r="GG205" i="1" s="1"/>
  <c r="GH205" i="1" s="1"/>
  <c r="GH214" i="1"/>
  <c r="GI214" i="1" s="1"/>
  <c r="GJ214" i="1" s="1"/>
  <c r="GK214" i="1" s="1"/>
  <c r="GL214" i="1" s="1"/>
  <c r="GM214" i="1" s="1"/>
  <c r="GD216" i="1"/>
  <c r="GE216" i="1" s="1"/>
  <c r="GF216" i="1" s="1"/>
  <c r="GG216" i="1" s="1"/>
  <c r="GH216" i="1" s="1"/>
  <c r="GI216" i="1" s="1"/>
  <c r="GJ216" i="1" s="1"/>
  <c r="GK216" i="1" s="1"/>
  <c r="GL216" i="1" s="1"/>
  <c r="GM216" i="1" s="1"/>
  <c r="GI213" i="1"/>
  <c r="GG211" i="1"/>
  <c r="GH211" i="1" s="1"/>
  <c r="GI211" i="1" s="1"/>
  <c r="GJ211" i="1" s="1"/>
  <c r="GK211" i="1" s="1"/>
  <c r="GL211" i="1" s="1"/>
  <c r="GM211" i="1" s="1"/>
  <c r="GF207" i="1"/>
  <c r="GG207" i="1" s="1"/>
  <c r="GH207" i="1" s="1"/>
  <c r="GG203" i="1"/>
  <c r="GH203" i="1" s="1"/>
  <c r="GB97" i="1"/>
  <c r="AO84" i="1" s="1"/>
  <c r="AN84" i="1" s="1"/>
  <c r="GI208" i="1"/>
  <c r="GJ208" i="1" s="1"/>
  <c r="GK208" i="1" s="1"/>
  <c r="GL208" i="1" s="1"/>
  <c r="GM208" i="1" s="1"/>
  <c r="GE107" i="1"/>
  <c r="GC97" i="1"/>
  <c r="AO86" i="1" s="1"/>
  <c r="GJ103" i="1"/>
  <c r="GL102" i="1"/>
  <c r="GI101" i="1"/>
  <c r="GJ202" i="1"/>
  <c r="GL104" i="1"/>
  <c r="GJ108" i="1"/>
  <c r="GG204" i="1"/>
  <c r="GE201" i="1"/>
  <c r="GF201" i="1" s="1"/>
  <c r="GD206" i="1"/>
  <c r="GF217" i="1"/>
  <c r="GH209" i="1"/>
  <c r="GJ217" i="1"/>
  <c r="GK209" i="1"/>
  <c r="GJ213" i="1"/>
  <c r="GI207" i="1"/>
  <c r="GJ207" i="1"/>
  <c r="GL209" i="1"/>
  <c r="GE212" i="1"/>
  <c r="GE210" i="1"/>
  <c r="GF212" i="1"/>
  <c r="GI209" i="1" l="1"/>
  <c r="GJ209" i="1" s="1"/>
  <c r="GG217" i="1"/>
  <c r="GH217" i="1" s="1"/>
  <c r="GI217" i="1" s="1"/>
  <c r="GK217" i="1"/>
  <c r="GL217" i="1" s="1"/>
  <c r="GM217" i="1" s="1"/>
  <c r="GK213" i="1"/>
  <c r="GL213" i="1" s="1"/>
  <c r="GM213" i="1" s="1"/>
  <c r="GK207" i="1"/>
  <c r="GL207" i="1" s="1"/>
  <c r="GM209" i="1"/>
  <c r="GG201" i="1"/>
  <c r="GH201" i="1" s="1"/>
  <c r="GI201" i="1" s="1"/>
  <c r="GJ201" i="1" s="1"/>
  <c r="GK201" i="1" s="1"/>
  <c r="GL201" i="1" s="1"/>
  <c r="GM201" i="1" s="1"/>
  <c r="GF210" i="1"/>
  <c r="AN86" i="1"/>
  <c r="GD97" i="1"/>
  <c r="AO88" i="1" s="1"/>
  <c r="AN88" i="1" s="1"/>
  <c r="GK108" i="1"/>
  <c r="GL108" i="1" s="1"/>
  <c r="GM108" i="1" s="1"/>
  <c r="GK103" i="1"/>
  <c r="GL103" i="1" s="1"/>
  <c r="GF107" i="1"/>
  <c r="GM102" i="1"/>
  <c r="GM104" i="1"/>
  <c r="GK202" i="1"/>
  <c r="GJ101" i="1"/>
  <c r="GI205" i="1"/>
  <c r="GE206" i="1"/>
  <c r="GG212" i="1"/>
  <c r="GJ212" i="1"/>
  <c r="GH204" i="1"/>
  <c r="GM207" i="1"/>
  <c r="GK212" i="1"/>
  <c r="GI203" i="1"/>
  <c r="GG210" i="1"/>
  <c r="GH210" i="1"/>
  <c r="GH212" i="1" l="1"/>
  <c r="GI212" i="1" s="1"/>
  <c r="GL212" i="1"/>
  <c r="GM212" i="1" s="1"/>
  <c r="GF206" i="1"/>
  <c r="GJ205" i="1"/>
  <c r="GK205" i="1" s="1"/>
  <c r="GL205" i="1" s="1"/>
  <c r="GM205" i="1" s="1"/>
  <c r="GE97" i="1"/>
  <c r="AO90" i="1" s="1"/>
  <c r="AN90" i="1" s="1"/>
  <c r="GG107" i="1"/>
  <c r="GH107" i="1" s="1"/>
  <c r="GK101" i="1"/>
  <c r="GJ203" i="1"/>
  <c r="GM103" i="1"/>
  <c r="GI210" i="1"/>
  <c r="GL210" i="1"/>
  <c r="GG206" i="1"/>
  <c r="GH206" i="1" s="1"/>
  <c r="GM210" i="1"/>
  <c r="GL202" i="1"/>
  <c r="GI204" i="1"/>
  <c r="GJ210" i="1" l="1"/>
  <c r="GK210" i="1" s="1"/>
  <c r="GJ204" i="1"/>
  <c r="GI206" i="1"/>
  <c r="GF97" i="1"/>
  <c r="AO92" i="1" s="1"/>
  <c r="AN92" i="1"/>
  <c r="GI107" i="1"/>
  <c r="GH97" i="1"/>
  <c r="AU82" i="1" s="1"/>
  <c r="GG97" i="1"/>
  <c r="AU80" i="1" s="1"/>
  <c r="AT80" i="1" s="1"/>
  <c r="GM202" i="1"/>
  <c r="GL101" i="1"/>
  <c r="GK203" i="1"/>
  <c r="GK204" i="1"/>
  <c r="GJ206" i="1"/>
  <c r="GK206" i="1" l="1"/>
  <c r="GL206" i="1" s="1"/>
  <c r="GM206" i="1" s="1"/>
  <c r="GL204" i="1"/>
  <c r="GM204" i="1" s="1"/>
  <c r="GI97" i="1"/>
  <c r="AU84" i="1" s="1"/>
  <c r="GJ107" i="1"/>
  <c r="GK107" i="1" s="1"/>
  <c r="GL203" i="1"/>
  <c r="GM203" i="1" s="1"/>
  <c r="AT84" i="1"/>
  <c r="AT82" i="1"/>
  <c r="GJ97" i="1"/>
  <c r="AU86" i="1" s="1"/>
  <c r="AT86" i="1" s="1"/>
  <c r="GM101" i="1"/>
  <c r="GK97" i="1" l="1"/>
  <c r="AU88" i="1" s="1"/>
  <c r="AT88" i="1" s="1"/>
  <c r="GL107" i="1"/>
  <c r="GM107" i="1" l="1"/>
  <c r="GM97" i="1" s="1"/>
  <c r="AU92" i="1" s="1"/>
  <c r="GL97" i="1"/>
  <c r="AU90" i="1" s="1"/>
  <c r="AT90" i="1" s="1"/>
  <c r="AT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Urgola</author>
    <author>Say Media</author>
  </authors>
  <commentList>
    <comment ref="AC73" authorId="0" shapeId="0" xr:uid="{00000000-0006-0000-0000-000001000000}">
      <text>
        <r>
          <rPr>
            <sz val="15"/>
            <color indexed="81"/>
            <rFont val="Source Code Pro"/>
            <family val="3"/>
          </rPr>
          <t>Checking this Box will Include Non-Credit/Developmental Courses into Calculations [P=2.00; SP=1.00]</t>
        </r>
      </text>
    </comment>
    <comment ref="AF97" authorId="1" shapeId="0" xr:uid="{00000000-0006-0000-0000-000002000000}">
      <text>
        <r>
          <rPr>
            <b/>
            <sz val="11"/>
            <color indexed="81"/>
            <rFont val="Century Gothic"/>
            <family val="2"/>
          </rPr>
          <t>Select/Enter a COURSE
from the DropDown List
{Ex: ENG-111}</t>
        </r>
      </text>
    </comment>
    <comment ref="AG97" authorId="1" shapeId="0" xr:uid="{00000000-0006-0000-0000-000003000000}">
      <text>
        <r>
          <rPr>
            <b/>
            <sz val="16"/>
            <color indexed="81"/>
            <rFont val="Century Gothic"/>
            <family val="2"/>
          </rPr>
          <t xml:space="preserve">Leaving 'GRADE' BLANK will Default to a 'C' </t>
        </r>
      </text>
    </comment>
    <comment ref="AZ97" authorId="1" shapeId="0" xr:uid="{00000000-0006-0000-0000-000004000000}">
      <text>
        <r>
          <rPr>
            <b/>
            <u/>
            <sz val="11"/>
            <color indexed="81"/>
            <rFont val="Century Gothic"/>
            <family val="2"/>
          </rPr>
          <t>AVG GRADE Over Last 5 Academic Years</t>
        </r>
        <r>
          <rPr>
            <b/>
            <sz val="11"/>
            <color indexed="81"/>
            <rFont val="Century Gothic"/>
            <family val="2"/>
          </rPr>
          <t xml:space="preserve">
</t>
        </r>
        <r>
          <rPr>
            <b/>
            <sz val="10"/>
            <color indexed="81"/>
            <rFont val="Century Gothic"/>
            <family val="2"/>
          </rPr>
          <t>Your Previous Grade in the Course 
(if applicable) will factor into this Average.</t>
        </r>
        <r>
          <rPr>
            <b/>
            <sz val="11"/>
            <color indexed="81"/>
            <rFont val="Century Gothic"/>
            <family val="2"/>
          </rPr>
          <t xml:space="preserve">
</t>
        </r>
        <r>
          <rPr>
            <b/>
            <i/>
            <sz val="9"/>
            <color indexed="81"/>
            <rFont val="Century Gothic"/>
            <family val="2"/>
          </rPr>
          <t>*Used to Calculate GPA if No Grade is Entered*</t>
        </r>
      </text>
    </comment>
  </commentList>
</comments>
</file>

<file path=xl/sharedStrings.xml><?xml version="1.0" encoding="utf-8"?>
<sst xmlns="http://schemas.openxmlformats.org/spreadsheetml/2006/main" count="8212" uniqueCount="1987">
  <si>
    <t>SUBJECT</t>
  </si>
  <si>
    <t>COURSE</t>
  </si>
  <si>
    <t>COURSE TITLE</t>
  </si>
  <si>
    <t>CRE</t>
  </si>
  <si>
    <t>GRADE</t>
  </si>
  <si>
    <t>CREDITS</t>
  </si>
  <si>
    <t>ATTEMPT</t>
  </si>
  <si>
    <t>SUB</t>
  </si>
  <si>
    <t>COU</t>
  </si>
  <si>
    <t>LVL</t>
  </si>
  <si>
    <t>COU.SEC.ETM</t>
  </si>
  <si>
    <t>COU\ACT\SWITCH</t>
  </si>
  <si>
    <t>DATESTAMP</t>
  </si>
  <si>
    <t>ENG-025</t>
  </si>
  <si>
    <t>REM</t>
  </si>
  <si>
    <t>OFF</t>
  </si>
  <si>
    <t>HIS-113</t>
  </si>
  <si>
    <t>COL</t>
  </si>
  <si>
    <t>F</t>
  </si>
  <si>
    <t>HIS-151</t>
  </si>
  <si>
    <t>SPN-111</t>
  </si>
  <si>
    <t>C</t>
  </si>
  <si>
    <t>MAT-007</t>
  </si>
  <si>
    <t>HIS-117</t>
  </si>
  <si>
    <t>SCI-106</t>
  </si>
  <si>
    <t>D</t>
  </si>
  <si>
    <t>SPN-112</t>
  </si>
  <si>
    <t>GRADE.LTR</t>
  </si>
  <si>
    <t>A</t>
  </si>
  <si>
    <t>A-</t>
  </si>
  <si>
    <t>B+</t>
  </si>
  <si>
    <t>B</t>
  </si>
  <si>
    <t>B-</t>
  </si>
  <si>
    <t>C+</t>
  </si>
  <si>
    <t>P</t>
  </si>
  <si>
    <t>SP</t>
  </si>
  <si>
    <t>W</t>
  </si>
  <si>
    <t>GRADE.COD</t>
  </si>
  <si>
    <t>GRADE.VAL</t>
  </si>
  <si>
    <t>COU.CRE\ALL</t>
  </si>
  <si>
    <t>COU.COU.STATUS</t>
  </si>
  <si>
    <t>COU.CRE</t>
  </si>
  <si>
    <t>RunCnt\COU</t>
  </si>
  <si>
    <t>COU.NUM</t>
  </si>
  <si>
    <t>COU.STATUS</t>
  </si>
  <si>
    <t>CSD</t>
  </si>
  <si>
    <t>CED</t>
  </si>
  <si>
    <t>MAT-110</t>
  </si>
  <si>
    <t>ACTIVE</t>
  </si>
  <si>
    <t>COU.AVG\RNK</t>
  </si>
  <si>
    <t>COU.AVG_SUB\RNK</t>
  </si>
  <si>
    <t>COU.AVG.COU_NUMERIC.CODE</t>
  </si>
  <si>
    <t>COU_NUMERIC.CODE</t>
  </si>
  <si>
    <t>COU_SUB\ACTIVE.RNK</t>
  </si>
  <si>
    <t>RunRnk\COU_SUB\ACTIVE</t>
  </si>
  <si>
    <t>COU_SUB.RNK</t>
  </si>
  <si>
    <t>RunRnk\COU_SUB</t>
  </si>
  <si>
    <t>SUB.NUM</t>
  </si>
  <si>
    <t>TIT.L</t>
  </si>
  <si>
    <t>TIT.S</t>
  </si>
  <si>
    <t>LVL.GRADE_SCALE</t>
  </si>
  <si>
    <t>CRE_TXT</t>
  </si>
  <si>
    <t>COU.AVG</t>
  </si>
  <si>
    <t>GRADE.LTR_EST\AVG</t>
  </si>
  <si>
    <t>GRADE.LTR_EST\PCT</t>
  </si>
  <si>
    <t>GRADES.W\TOT</t>
  </si>
  <si>
    <t>GRADES\TOT</t>
  </si>
  <si>
    <t>GRADE.PASSING\PCT</t>
  </si>
  <si>
    <t>GRADE.NOTPASS\PCT</t>
  </si>
  <si>
    <t>GRADE.NOTPASS.W\PCT</t>
  </si>
  <si>
    <t>GRADE.LTR\A\TOT</t>
  </si>
  <si>
    <t>GRADE.LTR\A.m\TOT</t>
  </si>
  <si>
    <t>GRADE.LTR\B.p\TOT</t>
  </si>
  <si>
    <t>GRADE.LTR\B\TOT</t>
  </si>
  <si>
    <t>GRADE.LTR\B.m\TOT</t>
  </si>
  <si>
    <t>GRADE.LTR\C.p\TOT</t>
  </si>
  <si>
    <t>GRADE.LTR\C\TOT</t>
  </si>
  <si>
    <t>GRADE.LTR\D\TOT</t>
  </si>
  <si>
    <t>GRADE.LTR\F\TOT</t>
  </si>
  <si>
    <t>GRADE.LTR\P\TOT</t>
  </si>
  <si>
    <t>GRADE.LTR\SP\TOT</t>
  </si>
  <si>
    <t>GRADE.LTR\W\TOT</t>
  </si>
  <si>
    <t>GRADE.LTR\A\PCT</t>
  </si>
  <si>
    <t>GRADE.LTR\A.m\PCT</t>
  </si>
  <si>
    <t>GRADE.LTR\B.p\PCT</t>
  </si>
  <si>
    <t>GRADE.LTR\B\PCT</t>
  </si>
  <si>
    <t>GRADE.LTR\B.m\PCT</t>
  </si>
  <si>
    <t>GRADE.LTR\C.p\PCT</t>
  </si>
  <si>
    <t>GRADE.LTR\C\PCT</t>
  </si>
  <si>
    <t>GRADE.LTR\D\PCT</t>
  </si>
  <si>
    <t>GRADE.LTR\F\PCT</t>
  </si>
  <si>
    <t>GRADE.LTR\P\PCT</t>
  </si>
  <si>
    <t>GRADE.LTR\SP\PCT</t>
  </si>
  <si>
    <t>GRADE.LTR\W\PCT</t>
  </si>
  <si>
    <t>ACC-111</t>
  </si>
  <si>
    <t>Prin Accounting I</t>
  </si>
  <si>
    <t>ACC-112</t>
  </si>
  <si>
    <t>Prin Accounting II</t>
  </si>
  <si>
    <t>ACC-110</t>
  </si>
  <si>
    <t>INACTV</t>
  </si>
  <si>
    <t>Elements of Accounting</t>
  </si>
  <si>
    <t>ARA-111</t>
  </si>
  <si>
    <t>Elementary Arabic I</t>
  </si>
  <si>
    <t>ARA-112</t>
  </si>
  <si>
    <t>Elementary Arabic II</t>
  </si>
  <si>
    <t>ARA-211</t>
  </si>
  <si>
    <t>Intermediate Arabic I</t>
  </si>
  <si>
    <t>ART-114</t>
  </si>
  <si>
    <t>Contemporary Art</t>
  </si>
  <si>
    <t>ART-116</t>
  </si>
  <si>
    <t>American Art</t>
  </si>
  <si>
    <t>ART-122</t>
  </si>
  <si>
    <t>Drawing I</t>
  </si>
  <si>
    <t>ART-123</t>
  </si>
  <si>
    <t>Drawing II</t>
  </si>
  <si>
    <t>ART-124</t>
  </si>
  <si>
    <t>Figure Drawing</t>
  </si>
  <si>
    <t>ART-130</t>
  </si>
  <si>
    <t>Two Dimensional Design</t>
  </si>
  <si>
    <t>ART-131</t>
  </si>
  <si>
    <t>Color Theory</t>
  </si>
  <si>
    <t>ART-132</t>
  </si>
  <si>
    <t>Three Dimensional Design</t>
  </si>
  <si>
    <t>ART-133</t>
  </si>
  <si>
    <t>Art History I</t>
  </si>
  <si>
    <t>ART-134</t>
  </si>
  <si>
    <t>Art History II</t>
  </si>
  <si>
    <t>ART-219</t>
  </si>
  <si>
    <t>Painting I</t>
  </si>
  <si>
    <t>ART-220</t>
  </si>
  <si>
    <t>Painting II</t>
  </si>
  <si>
    <t>ART-228</t>
  </si>
  <si>
    <t>Sculpture I</t>
  </si>
  <si>
    <t>ART-230</t>
  </si>
  <si>
    <t>Portfolio &amp; Presentation</t>
  </si>
  <si>
    <t>ART-233</t>
  </si>
  <si>
    <t>Independent Study I</t>
  </si>
  <si>
    <t>ART-234</t>
  </si>
  <si>
    <t>Independent Study II</t>
  </si>
  <si>
    <t>ART-237</t>
  </si>
  <si>
    <t>Watercolor Painting</t>
  </si>
  <si>
    <t>ART-241</t>
  </si>
  <si>
    <t>Ceramics I</t>
  </si>
  <si>
    <t>ART-242</t>
  </si>
  <si>
    <t>Ceramics II</t>
  </si>
  <si>
    <t>Special Topics in Art</t>
  </si>
  <si>
    <t>ART-292</t>
  </si>
  <si>
    <t>ART-101</t>
  </si>
  <si>
    <t>Art Start</t>
  </si>
  <si>
    <t>ASL-111</t>
  </si>
  <si>
    <t>American Sign Language I</t>
  </si>
  <si>
    <t>ASL-112</t>
  </si>
  <si>
    <t>American Sign Language II</t>
  </si>
  <si>
    <t>ASL-211</t>
  </si>
  <si>
    <t>Interm Am Sign Language I</t>
  </si>
  <si>
    <t>AVT-101</t>
  </si>
  <si>
    <t>Intro to Aviation</t>
  </si>
  <si>
    <t>AVT-103</t>
  </si>
  <si>
    <t>Intro Basic Flight Training</t>
  </si>
  <si>
    <t>AVT-110</t>
  </si>
  <si>
    <t>Flight Operations I</t>
  </si>
  <si>
    <t>AVT-111</t>
  </si>
  <si>
    <t>Flight Training IA</t>
  </si>
  <si>
    <t>AVT-118</t>
  </si>
  <si>
    <t>Aerodynamics</t>
  </si>
  <si>
    <t>AVT-208</t>
  </si>
  <si>
    <t>Flight Operations Instrument</t>
  </si>
  <si>
    <t>AVT-215</t>
  </si>
  <si>
    <t>Flight Oper Commercial</t>
  </si>
  <si>
    <t>BIO-101</t>
  </si>
  <si>
    <t>Anatomy and Physiology I</t>
  </si>
  <si>
    <t>BIO-102</t>
  </si>
  <si>
    <t>A &amp; P II</t>
  </si>
  <si>
    <t>BIO-118</t>
  </si>
  <si>
    <t>Biomedical Ethics</t>
  </si>
  <si>
    <t>BIO-121</t>
  </si>
  <si>
    <t>General Biology I</t>
  </si>
  <si>
    <t>BIO-122</t>
  </si>
  <si>
    <t>General Biology II</t>
  </si>
  <si>
    <t>BIO-123</t>
  </si>
  <si>
    <t>Cell Biology</t>
  </si>
  <si>
    <t>BIO-127</t>
  </si>
  <si>
    <t>Bio-Environ Concerns</t>
  </si>
  <si>
    <t>BIO-132</t>
  </si>
  <si>
    <t>Concepts in Biology</t>
  </si>
  <si>
    <t>BIO-133</t>
  </si>
  <si>
    <t>Human Biology</t>
  </si>
  <si>
    <t>BIO-201</t>
  </si>
  <si>
    <t>Genetics</t>
  </si>
  <si>
    <t>BIO-202</t>
  </si>
  <si>
    <t>Ecology</t>
  </si>
  <si>
    <t>BIO-215</t>
  </si>
  <si>
    <t>Microbiology</t>
  </si>
  <si>
    <t>BIO-223</t>
  </si>
  <si>
    <t>Cell and Molecular Biology</t>
  </si>
  <si>
    <t>BIO-274</t>
  </si>
  <si>
    <t>Pathophysiology</t>
  </si>
  <si>
    <t>BIO-100</t>
  </si>
  <si>
    <t>Elements in Biology</t>
  </si>
  <si>
    <t>BIO-116</t>
  </si>
  <si>
    <t>Animal Contrl Officer Training</t>
  </si>
  <si>
    <t>BUS-112</t>
  </si>
  <si>
    <t>Intro to Business</t>
  </si>
  <si>
    <t>BUS-119</t>
  </si>
  <si>
    <t>Bus Info Sys &amp; Appl</t>
  </si>
  <si>
    <t>BUS-135</t>
  </si>
  <si>
    <t>Intro International Business</t>
  </si>
  <si>
    <t>BUS-136</t>
  </si>
  <si>
    <t>Personal Finance</t>
  </si>
  <si>
    <t>BUS-201</t>
  </si>
  <si>
    <t>Human Relations in Business</t>
  </si>
  <si>
    <t>BUS-205</t>
  </si>
  <si>
    <t>Landscape Specif &amp; Estimating</t>
  </si>
  <si>
    <t>BUS-211</t>
  </si>
  <si>
    <t>Money and Banking</t>
  </si>
  <si>
    <t>BUS-212</t>
  </si>
  <si>
    <t>Prin Finance</t>
  </si>
  <si>
    <t>BUS-213</t>
  </si>
  <si>
    <t>Business Law I</t>
  </si>
  <si>
    <t>BUS-215</t>
  </si>
  <si>
    <t>Prin Management</t>
  </si>
  <si>
    <t>BUS-218</t>
  </si>
  <si>
    <t>Investment Principles</t>
  </si>
  <si>
    <t>BUS-219</t>
  </si>
  <si>
    <t>Small Bus Operations</t>
  </si>
  <si>
    <t>BUS-222</t>
  </si>
  <si>
    <t>International Finance</t>
  </si>
  <si>
    <t>BUS-224</t>
  </si>
  <si>
    <t>Coop Work Exper-Bus</t>
  </si>
  <si>
    <t>BUS-225</t>
  </si>
  <si>
    <t>Coop Related-Business</t>
  </si>
  <si>
    <t>BUS-226</t>
  </si>
  <si>
    <t>Internship/Work Exp-Business</t>
  </si>
  <si>
    <t>BUS-240</t>
  </si>
  <si>
    <t>Small Business Planning &amp; Fin</t>
  </si>
  <si>
    <t>BUS-242</t>
  </si>
  <si>
    <t>Customer Relations</t>
  </si>
  <si>
    <t>BUS-291</t>
  </si>
  <si>
    <t>Spec Topics in Business</t>
  </si>
  <si>
    <t>CDC-110</t>
  </si>
  <si>
    <t>Early Childhood Development</t>
  </si>
  <si>
    <t>CDC-228</t>
  </si>
  <si>
    <t>Coop Wrk Exper-Child Care</t>
  </si>
  <si>
    <t>CDC-229</t>
  </si>
  <si>
    <t>Coop Wrk Exp-Related Class</t>
  </si>
  <si>
    <t>CHI-111</t>
  </si>
  <si>
    <t>Elementary Chinese I</t>
  </si>
  <si>
    <t>CHI-112</t>
  </si>
  <si>
    <t>Elementary Chinese II</t>
  </si>
  <si>
    <t>CHI-211</t>
  </si>
  <si>
    <t>Intermediate Chinese I</t>
  </si>
  <si>
    <t>CHM-105</t>
  </si>
  <si>
    <t>Forensic Science</t>
  </si>
  <si>
    <t>CHM-117</t>
  </si>
  <si>
    <t>Introductory Chemistry</t>
  </si>
  <si>
    <t>CHM-118</t>
  </si>
  <si>
    <t>Intro Chemistry - Lab</t>
  </si>
  <si>
    <t>CHM-125</t>
  </si>
  <si>
    <t>General Chemistry I - Lecture</t>
  </si>
  <si>
    <t>CHM-126</t>
  </si>
  <si>
    <t>General Chemistry I - Lab</t>
  </si>
  <si>
    <t>CHM-127</t>
  </si>
  <si>
    <t>General Chemistry II - Lecture</t>
  </si>
  <si>
    <t>CHM-128</t>
  </si>
  <si>
    <t>General Chemistry II - Lab</t>
  </si>
  <si>
    <t>CHM-210</t>
  </si>
  <si>
    <t>Essentials of Organic Chem.</t>
  </si>
  <si>
    <t>CHM-212</t>
  </si>
  <si>
    <t>Biochemistry</t>
  </si>
  <si>
    <t>CHM-231</t>
  </si>
  <si>
    <t>Organic Chem I - Lecture</t>
  </si>
  <si>
    <t>CHM-232</t>
  </si>
  <si>
    <t>Organic Chem I - Lab</t>
  </si>
  <si>
    <t>CHM-233</t>
  </si>
  <si>
    <t>Organic Chemistry II - Lecture</t>
  </si>
  <si>
    <t>CHM-234</t>
  </si>
  <si>
    <t>Organic Chemistry II - Lab</t>
  </si>
  <si>
    <t>CHM-235</t>
  </si>
  <si>
    <t>Indepen. Study - Chem</t>
  </si>
  <si>
    <t>CHM-100</t>
  </si>
  <si>
    <t>Elements of Chemistry</t>
  </si>
  <si>
    <t>CHM-220</t>
  </si>
  <si>
    <t>Inst Methods of Analysis</t>
  </si>
  <si>
    <t>CJS-115</t>
  </si>
  <si>
    <t>Introduction to Security</t>
  </si>
  <si>
    <t>CJS-116</t>
  </si>
  <si>
    <t>Introduction to Criminology</t>
  </si>
  <si>
    <t>CJS-120</t>
  </si>
  <si>
    <t>Jurisprudence Phil/Law</t>
  </si>
  <si>
    <t>CJS-121</t>
  </si>
  <si>
    <t>Criminal Justice System</t>
  </si>
  <si>
    <t>CJS-122</t>
  </si>
  <si>
    <t>Classics of Criminology</t>
  </si>
  <si>
    <t>CJS-126</t>
  </si>
  <si>
    <t>Intro to Emergency Management</t>
  </si>
  <si>
    <t>CJS-127</t>
  </si>
  <si>
    <t>Intro to Homeland Security</t>
  </si>
  <si>
    <t>CJS-131</t>
  </si>
  <si>
    <t>Intro to Corrections</t>
  </si>
  <si>
    <t>CJS-213</t>
  </si>
  <si>
    <t>Police and the Community</t>
  </si>
  <si>
    <t>CJS-214</t>
  </si>
  <si>
    <t>Juvenile Delinquency</t>
  </si>
  <si>
    <t>CJS-215</t>
  </si>
  <si>
    <t>Investigative Function</t>
  </si>
  <si>
    <t>CJS-221</t>
  </si>
  <si>
    <t>Criminal Law and Procedure</t>
  </si>
  <si>
    <t>CJS-222</t>
  </si>
  <si>
    <t>Concepts of Criminal Law</t>
  </si>
  <si>
    <t>CJS-223</t>
  </si>
  <si>
    <t>Criminal Evidence &amp; Procedure</t>
  </si>
  <si>
    <t>CJS-224</t>
  </si>
  <si>
    <t>Police Operations</t>
  </si>
  <si>
    <t>CJS-228</t>
  </si>
  <si>
    <t>Public Safety Internship/Coop</t>
  </si>
  <si>
    <t>CJS-231</t>
  </si>
  <si>
    <t>Domestic and Int Terrorism</t>
  </si>
  <si>
    <t>Special Topics - CJS</t>
  </si>
  <si>
    <t>CMP-101</t>
  </si>
  <si>
    <t>Comp Info Literacy</t>
  </si>
  <si>
    <t>CMP-108</t>
  </si>
  <si>
    <t>Game Design Concepts</t>
  </si>
  <si>
    <t>CMP-120</t>
  </si>
  <si>
    <t>Foundations of Info Security</t>
  </si>
  <si>
    <t>CMP-124</t>
  </si>
  <si>
    <t>Network Security</t>
  </si>
  <si>
    <t>CMP-125</t>
  </si>
  <si>
    <t>Info Security Management</t>
  </si>
  <si>
    <t>CMP-126</t>
  </si>
  <si>
    <t>Computer Technology &amp; Appl</t>
  </si>
  <si>
    <t>CMP-128</t>
  </si>
  <si>
    <t>Computer Science I</t>
  </si>
  <si>
    <t>CMP-129</t>
  </si>
  <si>
    <t>Computer Science II</t>
  </si>
  <si>
    <t>CMP-150</t>
  </si>
  <si>
    <t>Game Programming</t>
  </si>
  <si>
    <t>CMP-160</t>
  </si>
  <si>
    <t>Digital Forensics I</t>
  </si>
  <si>
    <t>CMP-170</t>
  </si>
  <si>
    <t>Mobile App Design</t>
  </si>
  <si>
    <t>CMP-200</t>
  </si>
  <si>
    <t>Computer Oper Sys &amp; Utilities</t>
  </si>
  <si>
    <t>CMP-205</t>
  </si>
  <si>
    <t>Database Prog. (MS Access)</t>
  </si>
  <si>
    <t>CMP-207</t>
  </si>
  <si>
    <t>Elec. Spreadsheets (MS Excel)</t>
  </si>
  <si>
    <t>CMP-209</t>
  </si>
  <si>
    <t>Introduction to UNIX</t>
  </si>
  <si>
    <t>CMP-230</t>
  </si>
  <si>
    <t>Comp Architectur Assembly Lang</t>
  </si>
  <si>
    <t>CMP-233</t>
  </si>
  <si>
    <t>Data Structures &amp; Algorithms</t>
  </si>
  <si>
    <t>CMP-235</t>
  </si>
  <si>
    <t>Advanced UNIX</t>
  </si>
  <si>
    <t>CMP-237</t>
  </si>
  <si>
    <t>Visual Basic</t>
  </si>
  <si>
    <t>CMP-239</t>
  </si>
  <si>
    <t>The Internet &amp; Web Page Design</t>
  </si>
  <si>
    <t>CMP-243</t>
  </si>
  <si>
    <t>Ethical Hacking &amp; Sys Defense</t>
  </si>
  <si>
    <t>CMP-244</t>
  </si>
  <si>
    <t>Web Design II</t>
  </si>
  <si>
    <t>CMP-245</t>
  </si>
  <si>
    <t>Web Design Tools</t>
  </si>
  <si>
    <t>CMP-246</t>
  </si>
  <si>
    <t>Operating Systems</t>
  </si>
  <si>
    <t>CMP-250</t>
  </si>
  <si>
    <t>Game Production</t>
  </si>
  <si>
    <t>CMP-261</t>
  </si>
  <si>
    <t>Digital Forensics II</t>
  </si>
  <si>
    <t>CMP-290</t>
  </si>
  <si>
    <t>Independent Study IT</t>
  </si>
  <si>
    <t>CMP-291</t>
  </si>
  <si>
    <t>Special Topics in IT</t>
  </si>
  <si>
    <t>CMP-104</t>
  </si>
  <si>
    <t>Internet Literacy</t>
  </si>
  <si>
    <t>CMP-110</t>
  </si>
  <si>
    <t>Intro to Data Processing</t>
  </si>
  <si>
    <t>CMP-123</t>
  </si>
  <si>
    <t>Systems Analysis and Design</t>
  </si>
  <si>
    <t>CMP-203</t>
  </si>
  <si>
    <t>Comp Software Appl(MS Office)</t>
  </si>
  <si>
    <t>CMP-217</t>
  </si>
  <si>
    <t>Coop Work Experience IT</t>
  </si>
  <si>
    <t>CMP-218</t>
  </si>
  <si>
    <t>Coop Related Class IT</t>
  </si>
  <si>
    <t>COM-101</t>
  </si>
  <si>
    <t>Intro to Communication</t>
  </si>
  <si>
    <t>COM-102</t>
  </si>
  <si>
    <t>Advertising and Society</t>
  </si>
  <si>
    <t>COM-103</t>
  </si>
  <si>
    <t>Intro to Public Relations</t>
  </si>
  <si>
    <t>COM-104</t>
  </si>
  <si>
    <t>Interpersonal Communication</t>
  </si>
  <si>
    <t>COM-105</t>
  </si>
  <si>
    <t>Media Literacy</t>
  </si>
  <si>
    <t>COM-109</t>
  </si>
  <si>
    <t>Speech Fundamentals</t>
  </si>
  <si>
    <t>COM-111</t>
  </si>
  <si>
    <t>Introduction to Journalism</t>
  </si>
  <si>
    <t>COM-112</t>
  </si>
  <si>
    <t>Advanced Journalism</t>
  </si>
  <si>
    <t>COM-115</t>
  </si>
  <si>
    <t>Intro to Mass Media</t>
  </si>
  <si>
    <t>COM-120</t>
  </si>
  <si>
    <t>Broadcast Journalism</t>
  </si>
  <si>
    <t>COM-209</t>
  </si>
  <si>
    <t>Editing &amp; Publication Design</t>
  </si>
  <si>
    <t>COM-230</t>
  </si>
  <si>
    <t>Communications Internship</t>
  </si>
  <si>
    <t>COM-234</t>
  </si>
  <si>
    <t>Introduction to Film</t>
  </si>
  <si>
    <t>COM-291</t>
  </si>
  <si>
    <t>Spec Topic-Communica</t>
  </si>
  <si>
    <t>CSS-011</t>
  </si>
  <si>
    <t>College Student Success</t>
  </si>
  <si>
    <t>DAN-111</t>
  </si>
  <si>
    <t>Intro to Dance</t>
  </si>
  <si>
    <t>DAN-112</t>
  </si>
  <si>
    <t>Dance Appreciation</t>
  </si>
  <si>
    <t>DAN-117</t>
  </si>
  <si>
    <t>Introduction to Ballet</t>
  </si>
  <si>
    <t>DAN-125</t>
  </si>
  <si>
    <t>Jazz I</t>
  </si>
  <si>
    <t>DAN-126</t>
  </si>
  <si>
    <t>Jazz II</t>
  </si>
  <si>
    <t>DAN-134</t>
  </si>
  <si>
    <t>Dance History</t>
  </si>
  <si>
    <t>DAN-135</t>
  </si>
  <si>
    <t>Dance Theater Workshop</t>
  </si>
  <si>
    <t>DAN-136</t>
  </si>
  <si>
    <t>Dance Theatre Workshop II</t>
  </si>
  <si>
    <t>DAN-137</t>
  </si>
  <si>
    <t>Ballet I</t>
  </si>
  <si>
    <t>DAN-138</t>
  </si>
  <si>
    <t>Ballet II</t>
  </si>
  <si>
    <t>DAN-141</t>
  </si>
  <si>
    <t>Modern Dance I</t>
  </si>
  <si>
    <t>DAN-142</t>
  </si>
  <si>
    <t>Modern Dance II</t>
  </si>
  <si>
    <t>DAN-146</t>
  </si>
  <si>
    <t>Dance for Musical Theatre</t>
  </si>
  <si>
    <t>DAN-211</t>
  </si>
  <si>
    <t>Intermediate Ballet</t>
  </si>
  <si>
    <t>DAN-212</t>
  </si>
  <si>
    <t>Advanced Ballet</t>
  </si>
  <si>
    <t>DAN-216</t>
  </si>
  <si>
    <t>Intermediate Modern Dance</t>
  </si>
  <si>
    <t>DAN-217</t>
  </si>
  <si>
    <t>Advanced Modern Dance</t>
  </si>
  <si>
    <t>DAN-220</t>
  </si>
  <si>
    <t>Dance Theatre Workshop III</t>
  </si>
  <si>
    <t>DAN-222</t>
  </si>
  <si>
    <t>Dance Theatre Workshop IV</t>
  </si>
  <si>
    <t>DAN-224</t>
  </si>
  <si>
    <t>Choreography I</t>
  </si>
  <si>
    <t>DAN-226</t>
  </si>
  <si>
    <t>Choreography II</t>
  </si>
  <si>
    <t>DAN-230</t>
  </si>
  <si>
    <t>Dance Internship (45-100 hrs)</t>
  </si>
  <si>
    <t>DRA-110</t>
  </si>
  <si>
    <t>Acting I</t>
  </si>
  <si>
    <t>DRA-112</t>
  </si>
  <si>
    <t>Acting II</t>
  </si>
  <si>
    <t>DRA-229</t>
  </si>
  <si>
    <t>Directing</t>
  </si>
  <si>
    <t>DRA-114</t>
  </si>
  <si>
    <t>Drama Workshop</t>
  </si>
  <si>
    <t>DRA-116</t>
  </si>
  <si>
    <t>Dramatic Performance I</t>
  </si>
  <si>
    <t>DRA-118</t>
  </si>
  <si>
    <t>Dramatic Performance II</t>
  </si>
  <si>
    <t>DRA-210</t>
  </si>
  <si>
    <t>Acting III</t>
  </si>
  <si>
    <t>DRA-213</t>
  </si>
  <si>
    <t>Acting IV</t>
  </si>
  <si>
    <t>DRA-216</t>
  </si>
  <si>
    <t>Dramatic Performance III</t>
  </si>
  <si>
    <t>DRA-218</t>
  </si>
  <si>
    <t>Dramatic Performance IV</t>
  </si>
  <si>
    <t>DRA-222</t>
  </si>
  <si>
    <t>Movement for the Actor</t>
  </si>
  <si>
    <t>DRA-224</t>
  </si>
  <si>
    <t>Intro Technical Theatre</t>
  </si>
  <si>
    <t>DSN-110</t>
  </si>
  <si>
    <t>History of Design</t>
  </si>
  <si>
    <t>DSN-115</t>
  </si>
  <si>
    <t>Basic Drafting</t>
  </si>
  <si>
    <t>DSN-120</t>
  </si>
  <si>
    <t>Design Concepts I</t>
  </si>
  <si>
    <t>DSN-125</t>
  </si>
  <si>
    <t>Design Rendering</t>
  </si>
  <si>
    <t>DSN-135</t>
  </si>
  <si>
    <t>Fashion Construction Tech I</t>
  </si>
  <si>
    <t>DSN-145</t>
  </si>
  <si>
    <t>Intro to Fashion &amp; Visual Merc</t>
  </si>
  <si>
    <t>DSN-146</t>
  </si>
  <si>
    <t>Fashion Merchandising II</t>
  </si>
  <si>
    <t>DSN-160</t>
  </si>
  <si>
    <t>Fashion Construction Tech II</t>
  </si>
  <si>
    <t>DSN-165</t>
  </si>
  <si>
    <t>Drawing for Designers</t>
  </si>
  <si>
    <t>DSN-219</t>
  </si>
  <si>
    <t>Advanced CAD 3D Modeling</t>
  </si>
  <si>
    <t>DSN-220</t>
  </si>
  <si>
    <t>Design Concepts II</t>
  </si>
  <si>
    <t>DSN-234</t>
  </si>
  <si>
    <t>Independent Study in Design</t>
  </si>
  <si>
    <t>DSN-255</t>
  </si>
  <si>
    <t>Fashion Design Computer</t>
  </si>
  <si>
    <t>ECO-113</t>
  </si>
  <si>
    <t>Elements/Economics</t>
  </si>
  <si>
    <t>ECO-120</t>
  </si>
  <si>
    <t>Economics &amp; Economic Issues</t>
  </si>
  <si>
    <t>ECO-211</t>
  </si>
  <si>
    <t>Economics I Macroeconomics</t>
  </si>
  <si>
    <t>ECO-212</t>
  </si>
  <si>
    <t>Economics II Microeconomics</t>
  </si>
  <si>
    <t>EDU-111</t>
  </si>
  <si>
    <t>Teaching in America</t>
  </si>
  <si>
    <t>EDU-211</t>
  </si>
  <si>
    <t>Behavior Observation in Educ</t>
  </si>
  <si>
    <t>ELT-110</t>
  </si>
  <si>
    <t>Digital Principles</t>
  </si>
  <si>
    <t>ELT-115</t>
  </si>
  <si>
    <t>Active Circuit Components</t>
  </si>
  <si>
    <t>ELT-123</t>
  </si>
  <si>
    <t>Studio Maintenance</t>
  </si>
  <si>
    <t>ELT-200</t>
  </si>
  <si>
    <t>Biomed Electronics</t>
  </si>
  <si>
    <t>ELT-201</t>
  </si>
  <si>
    <t>Electricity</t>
  </si>
  <si>
    <t>ELT-209</t>
  </si>
  <si>
    <t>Adv Digital &amp; Microprocessors</t>
  </si>
  <si>
    <t>ELT-210</t>
  </si>
  <si>
    <t>Electronic Fabrication</t>
  </si>
  <si>
    <t>ELT-213</t>
  </si>
  <si>
    <t>Active Circuit Design</t>
  </si>
  <si>
    <t>ELT-215</t>
  </si>
  <si>
    <t>Industrial Electronics</t>
  </si>
  <si>
    <t>ELT-227</t>
  </si>
  <si>
    <t>Biomedical Clin. Exp</t>
  </si>
  <si>
    <t>ELT-231</t>
  </si>
  <si>
    <t>Electronic Commun Systems</t>
  </si>
  <si>
    <t>ENG-007</t>
  </si>
  <si>
    <t>Writing Skills Review</t>
  </si>
  <si>
    <t>ENG-022</t>
  </si>
  <si>
    <t>Elements of Writing</t>
  </si>
  <si>
    <t>Writing Skills</t>
  </si>
  <si>
    <t>ENG-111</t>
  </si>
  <si>
    <t>Composition I</t>
  </si>
  <si>
    <t>ENG-112</t>
  </si>
  <si>
    <t>Composition II</t>
  </si>
  <si>
    <t>ENG-113</t>
  </si>
  <si>
    <t>Creative Writing</t>
  </si>
  <si>
    <t>ENG-115</t>
  </si>
  <si>
    <t>The Short Story</t>
  </si>
  <si>
    <t>ENG-116</t>
  </si>
  <si>
    <t>The Novel</t>
  </si>
  <si>
    <t>ENG-118</t>
  </si>
  <si>
    <t>Children's Literature</t>
  </si>
  <si>
    <t>ENG-119</t>
  </si>
  <si>
    <t>Intro to Poetry</t>
  </si>
  <si>
    <t>ENG-131</t>
  </si>
  <si>
    <t>Composition I Honors</t>
  </si>
  <si>
    <t>ENG-132</t>
  </si>
  <si>
    <t>Composition II Honors</t>
  </si>
  <si>
    <t>ENG-210</t>
  </si>
  <si>
    <t>Fantasy Novels</t>
  </si>
  <si>
    <t>ENG-224</t>
  </si>
  <si>
    <t>Women in Literature</t>
  </si>
  <si>
    <t>ENG-233</t>
  </si>
  <si>
    <t>History of the Theatre I</t>
  </si>
  <si>
    <t>ENG-234</t>
  </si>
  <si>
    <t>History of the Theatre II</t>
  </si>
  <si>
    <t>ENG-243</t>
  </si>
  <si>
    <t>World Lit: Beginning to 1650</t>
  </si>
  <si>
    <t>ENG-244</t>
  </si>
  <si>
    <t>World Lit: 1650 to Present</t>
  </si>
  <si>
    <t>ENG-246</t>
  </si>
  <si>
    <t>English Classics</t>
  </si>
  <si>
    <t>ENG-247</t>
  </si>
  <si>
    <t>Major Brits Wtrs: 19&amp;20th Cen</t>
  </si>
  <si>
    <t>ENG-249</t>
  </si>
  <si>
    <t>Amer Lit: Colonial-Civil War</t>
  </si>
  <si>
    <t>ENG-250</t>
  </si>
  <si>
    <t>Amer Lit: Civil War-20th Cent</t>
  </si>
  <si>
    <t>ENG-283</t>
  </si>
  <si>
    <t>World Lit:begin-1650 - Honors</t>
  </si>
  <si>
    <t>ENG-284</t>
  </si>
  <si>
    <t>Wrld Lit: 1650-Present-Honors</t>
  </si>
  <si>
    <t>ENR-103</t>
  </si>
  <si>
    <t>Basic Engineering Graph I</t>
  </si>
  <si>
    <t>ENR-117</t>
  </si>
  <si>
    <t>Comp-Aided Draft I</t>
  </si>
  <si>
    <t>ENR-118</t>
  </si>
  <si>
    <t>Comp-Aided Draft II</t>
  </si>
  <si>
    <t>ENR-119</t>
  </si>
  <si>
    <t>Tech Computer Applications</t>
  </si>
  <si>
    <t>ENR-120</t>
  </si>
  <si>
    <t>Tech Computer Programming</t>
  </si>
  <si>
    <t>ENR-121</t>
  </si>
  <si>
    <t>Engineering Graphics</t>
  </si>
  <si>
    <t>ENR-123</t>
  </si>
  <si>
    <t>Introduction to Engineering</t>
  </si>
  <si>
    <t>Intro to Engineering</t>
  </si>
  <si>
    <t>ENR-124</t>
  </si>
  <si>
    <t>Instrumentation &amp; Measurements</t>
  </si>
  <si>
    <t>ENR-125</t>
  </si>
  <si>
    <t>Comp Programming for Engineers</t>
  </si>
  <si>
    <t>ENR-222</t>
  </si>
  <si>
    <t>Mechanics of Solids</t>
  </si>
  <si>
    <t>ENR-223</t>
  </si>
  <si>
    <t>Engineering Mechanics I</t>
  </si>
  <si>
    <t>ENR-224</t>
  </si>
  <si>
    <t>Engr Mech II (Dynamics)</t>
  </si>
  <si>
    <t>ENR-235</t>
  </si>
  <si>
    <t>Engineering Circuit Analysis I</t>
  </si>
  <si>
    <t>ENR-236</t>
  </si>
  <si>
    <t>Engineering Circuit Anl Lab I</t>
  </si>
  <si>
    <t>ENR-240</t>
  </si>
  <si>
    <t>Engineering Tech Project</t>
  </si>
  <si>
    <t>ENR-291</t>
  </si>
  <si>
    <t>Spec Topic-Engr Sci</t>
  </si>
  <si>
    <t>ESL-010</t>
  </si>
  <si>
    <t>ESL Reading I</t>
  </si>
  <si>
    <t>ESL-017</t>
  </si>
  <si>
    <t>ESL Writing I</t>
  </si>
  <si>
    <t>ESL-019</t>
  </si>
  <si>
    <t>ESL Reading II</t>
  </si>
  <si>
    <t>ESL-020</t>
  </si>
  <si>
    <t>ESL Writing II</t>
  </si>
  <si>
    <t>ESL-021</t>
  </si>
  <si>
    <t>Conversational English</t>
  </si>
  <si>
    <t>ESL-022</t>
  </si>
  <si>
    <t>Advance Conversational English</t>
  </si>
  <si>
    <t>ESL-033</t>
  </si>
  <si>
    <t>Writing III</t>
  </si>
  <si>
    <t>ESL-040</t>
  </si>
  <si>
    <t>ESL Writing Review</t>
  </si>
  <si>
    <t>FRE-111</t>
  </si>
  <si>
    <t>Elementary French I</t>
  </si>
  <si>
    <t>FRE-112</t>
  </si>
  <si>
    <t>Elementary French II</t>
  </si>
  <si>
    <t>FRE-211</t>
  </si>
  <si>
    <t>Intermediate French I</t>
  </si>
  <si>
    <t>FRE-212</t>
  </si>
  <si>
    <t>Intermediate French II</t>
  </si>
  <si>
    <t>FRE-221</t>
  </si>
  <si>
    <t>French Conversation/Lit I</t>
  </si>
  <si>
    <t>FST-101</t>
  </si>
  <si>
    <t>Introduction to Fire Science</t>
  </si>
  <si>
    <t>FST-102</t>
  </si>
  <si>
    <t>Fire Preven. &amp; Related Codes</t>
  </si>
  <si>
    <t>FST-103</t>
  </si>
  <si>
    <t>Fire Fighting Tactics &amp; Strat.</t>
  </si>
  <si>
    <t>FST-106</t>
  </si>
  <si>
    <t>Fire Protection Systems</t>
  </si>
  <si>
    <t>FST-107</t>
  </si>
  <si>
    <t>Fire Appar Specs Insp &amp; Maint</t>
  </si>
  <si>
    <t>FST-201</t>
  </si>
  <si>
    <t>Fire Service Management</t>
  </si>
  <si>
    <t>FST-202</t>
  </si>
  <si>
    <t>Hazardous Materials</t>
  </si>
  <si>
    <t>FST-204</t>
  </si>
  <si>
    <t>Fire Protection Build Constr</t>
  </si>
  <si>
    <t>FST-205</t>
  </si>
  <si>
    <t>Fire Investigation</t>
  </si>
  <si>
    <t>FST-206</t>
  </si>
  <si>
    <t>Fire Hydraulics</t>
  </si>
  <si>
    <t>FST-207</t>
  </si>
  <si>
    <t>Emergency Medical Technician</t>
  </si>
  <si>
    <t>FST-210</t>
  </si>
  <si>
    <t>Curr. Issues/Capstone Experien</t>
  </si>
  <si>
    <t>GER-111</t>
  </si>
  <si>
    <t>Elementary German I</t>
  </si>
  <si>
    <t>GER-112</t>
  </si>
  <si>
    <t>Elementary German II</t>
  </si>
  <si>
    <t>GER-211</t>
  </si>
  <si>
    <t>Intermediate German I</t>
  </si>
  <si>
    <t>GER-212</t>
  </si>
  <si>
    <t>Intermediate German II</t>
  </si>
  <si>
    <t>GER-221</t>
  </si>
  <si>
    <t>German Conv/Lit I</t>
  </si>
  <si>
    <t>GER-222</t>
  </si>
  <si>
    <t>German Conv/Lit II</t>
  </si>
  <si>
    <t>GRD-110</t>
  </si>
  <si>
    <t>History of Graphic Design</t>
  </si>
  <si>
    <t>GRD-111</t>
  </si>
  <si>
    <t>Intro to Computer Graphics</t>
  </si>
  <si>
    <t>GRD-116</t>
  </si>
  <si>
    <t>Electronic Prepress</t>
  </si>
  <si>
    <t>GRD-118</t>
  </si>
  <si>
    <t>Typography I</t>
  </si>
  <si>
    <t>GRD-120</t>
  </si>
  <si>
    <t>Graphic Design I</t>
  </si>
  <si>
    <t>GRD-218</t>
  </si>
  <si>
    <t>Typography II</t>
  </si>
  <si>
    <t>GRD-220</t>
  </si>
  <si>
    <t>Graphic Design II</t>
  </si>
  <si>
    <t>GRD-227</t>
  </si>
  <si>
    <t>Portfolio Project</t>
  </si>
  <si>
    <t>GRD-229</t>
  </si>
  <si>
    <t>Coop-Related Class</t>
  </si>
  <si>
    <t>GRD-232</t>
  </si>
  <si>
    <t>Graphic Dsn Intern/Coop Wk Ex</t>
  </si>
  <si>
    <t>GRD-240</t>
  </si>
  <si>
    <t>Comp Asst Page &amp; Cover Design</t>
  </si>
  <si>
    <t>GRD-250</t>
  </si>
  <si>
    <t>Brochure and Magazine Design</t>
  </si>
  <si>
    <t>GRD-255</t>
  </si>
  <si>
    <t>Advertising Design</t>
  </si>
  <si>
    <t>GRD-262</t>
  </si>
  <si>
    <t>Branding for Web &amp; Oth Media</t>
  </si>
  <si>
    <t>HBR-111</t>
  </si>
  <si>
    <t>Elementary Modern Hebrew I</t>
  </si>
  <si>
    <t>HED-112</t>
  </si>
  <si>
    <t>Drugs, Soc &amp; Human Behavior</t>
  </si>
  <si>
    <t>HED-115</t>
  </si>
  <si>
    <t>Personal &amp; Family Nutrition</t>
  </si>
  <si>
    <t>HED-128</t>
  </si>
  <si>
    <t>Lifetime Wellness</t>
  </si>
  <si>
    <t>HED-130</t>
  </si>
  <si>
    <t>Mind-Body Health</t>
  </si>
  <si>
    <t>HED-132</t>
  </si>
  <si>
    <t>Stress Management</t>
  </si>
  <si>
    <t>HED-286</t>
  </si>
  <si>
    <t>Personal Health &amp; Wellness</t>
  </si>
  <si>
    <t>HED-295</t>
  </si>
  <si>
    <t>First Aid + Em Care</t>
  </si>
  <si>
    <t>HES-104</t>
  </si>
  <si>
    <t>Founda of Personal Training</t>
  </si>
  <si>
    <t>HES-106</t>
  </si>
  <si>
    <t>Personal Trainer Field Exper</t>
  </si>
  <si>
    <t>HES-107</t>
  </si>
  <si>
    <t>Prog Design &amp; Implementation</t>
  </si>
  <si>
    <t>HES-111</t>
  </si>
  <si>
    <t>Intro Exercise Science</t>
  </si>
  <si>
    <t>HES-125</t>
  </si>
  <si>
    <t>Stretching &amp; Strengthening</t>
  </si>
  <si>
    <t>HES-126</t>
  </si>
  <si>
    <t>Personal Fitness</t>
  </si>
  <si>
    <t>HES-127</t>
  </si>
  <si>
    <t>Weight Training</t>
  </si>
  <si>
    <t>HES-128</t>
  </si>
  <si>
    <t>Yoga</t>
  </si>
  <si>
    <t>HES-131</t>
  </si>
  <si>
    <t>Pilates</t>
  </si>
  <si>
    <t>HES-141</t>
  </si>
  <si>
    <t>Personal Challenge I</t>
  </si>
  <si>
    <t>HES-186</t>
  </si>
  <si>
    <t>Badminton</t>
  </si>
  <si>
    <t>HES-187</t>
  </si>
  <si>
    <t>Volleyball</t>
  </si>
  <si>
    <t>HES-211</t>
  </si>
  <si>
    <t>Kinesiology</t>
  </si>
  <si>
    <t>HES-212</t>
  </si>
  <si>
    <t>Exercise Physiology</t>
  </si>
  <si>
    <t>HES-213</t>
  </si>
  <si>
    <t>Exer Measure &amp; Prescription</t>
  </si>
  <si>
    <t>HES-121</t>
  </si>
  <si>
    <t>Aerobic Exercise</t>
  </si>
  <si>
    <t>Early Modern Europe</t>
  </si>
  <si>
    <t>HIS-114</t>
  </si>
  <si>
    <t>Modern Europe</t>
  </si>
  <si>
    <t>Ancient World</t>
  </si>
  <si>
    <t>HIS-118</t>
  </si>
  <si>
    <t>The Middle Ages</t>
  </si>
  <si>
    <t>HIS-122</t>
  </si>
  <si>
    <t>History of Russia</t>
  </si>
  <si>
    <t>HIS-123</t>
  </si>
  <si>
    <t>History of Modern Africa</t>
  </si>
  <si>
    <t>HIS-148</t>
  </si>
  <si>
    <t>Modern Middle East</t>
  </si>
  <si>
    <t>Latin American History</t>
  </si>
  <si>
    <t>HIS-160</t>
  </si>
  <si>
    <t>Colonial/Rev America</t>
  </si>
  <si>
    <t>HIS-164</t>
  </si>
  <si>
    <t>Civil War &amp; Reconstruction</t>
  </si>
  <si>
    <t>HIS-166</t>
  </si>
  <si>
    <t>Emer of America US History I</t>
  </si>
  <si>
    <t>HIS-167</t>
  </si>
  <si>
    <t>20th Cen Amer US History II</t>
  </si>
  <si>
    <t>HIS-184</t>
  </si>
  <si>
    <t>Early Modern Europe - Honors</t>
  </si>
  <si>
    <t>HIS-185</t>
  </si>
  <si>
    <t>Modern Europe - Honors</t>
  </si>
  <si>
    <t>HIS-203</t>
  </si>
  <si>
    <t>History of Minorities in US</t>
  </si>
  <si>
    <t>HIS-204</t>
  </si>
  <si>
    <t>Hist African-American Exp</t>
  </si>
  <si>
    <t>HIS-209</t>
  </si>
  <si>
    <t>History of American Women</t>
  </si>
  <si>
    <t>HMS-215</t>
  </si>
  <si>
    <t>Intro Soc Welfare/Hum Services</t>
  </si>
  <si>
    <t>HMS-216</t>
  </si>
  <si>
    <t>Human Needs &amp; Social Services</t>
  </si>
  <si>
    <t>HOS-100</t>
  </si>
  <si>
    <t>Serv-Safe Food Handling</t>
  </si>
  <si>
    <t>HOS-101</t>
  </si>
  <si>
    <t>Introduction to Food</t>
  </si>
  <si>
    <t>HOS-102</t>
  </si>
  <si>
    <t>Food Management</t>
  </si>
  <si>
    <t>HOS-103</t>
  </si>
  <si>
    <t>Food Production</t>
  </si>
  <si>
    <t>HOS-105</t>
  </si>
  <si>
    <t>Food Science and Nutrition</t>
  </si>
  <si>
    <t>HOS-106</t>
  </si>
  <si>
    <t>Success in Hospitality</t>
  </si>
  <si>
    <t>HOS-111</t>
  </si>
  <si>
    <t>Conver Spanish in Hospitality</t>
  </si>
  <si>
    <t>HOS-117</t>
  </si>
  <si>
    <t>Introduction to Baking</t>
  </si>
  <si>
    <t>HOS-118</t>
  </si>
  <si>
    <t>Intro Hospitality Industry</t>
  </si>
  <si>
    <t>HOS-120</t>
  </si>
  <si>
    <t>Hotel/Hospitality Management</t>
  </si>
  <si>
    <t>HOS-121</t>
  </si>
  <si>
    <t>Advanced Baking</t>
  </si>
  <si>
    <t>HOS-123</t>
  </si>
  <si>
    <t>International Cuisines</t>
  </si>
  <si>
    <t>HOS-126</t>
  </si>
  <si>
    <t>American Regional Cuisine</t>
  </si>
  <si>
    <t>HOS-127</t>
  </si>
  <si>
    <t>Italian Cuisine</t>
  </si>
  <si>
    <t>HOS-128</t>
  </si>
  <si>
    <t>Chinese Cuisine</t>
  </si>
  <si>
    <t>HOS-129</t>
  </si>
  <si>
    <t>Latin Cuisines</t>
  </si>
  <si>
    <t>HOS-201</t>
  </si>
  <si>
    <t>Marketing and Event Planning</t>
  </si>
  <si>
    <t>HOS-210</t>
  </si>
  <si>
    <t>Dining Room Management</t>
  </si>
  <si>
    <t>HOS-211</t>
  </si>
  <si>
    <t>Hmn Res Mgt/Hosp Industry</t>
  </si>
  <si>
    <t>HOS-213</t>
  </si>
  <si>
    <t>Food/Bev Purch/Cost Cntrl</t>
  </si>
  <si>
    <t>HOS-215</t>
  </si>
  <si>
    <t>Bar &amp; Beverage Service Mangt</t>
  </si>
  <si>
    <t>HOS-221</t>
  </si>
  <si>
    <t>Co-op Work Experience (1 Cr)</t>
  </si>
  <si>
    <t>HOS-222</t>
  </si>
  <si>
    <t>Co-op Work Experience (2 crs)</t>
  </si>
  <si>
    <t>HOS-223</t>
  </si>
  <si>
    <t>Coop Work HOS 135-300 hrs</t>
  </si>
  <si>
    <t>HOS-227</t>
  </si>
  <si>
    <t>Internship Work Exp.(45-100hr)</t>
  </si>
  <si>
    <t>HOS-228</t>
  </si>
  <si>
    <t>Internship Work Exp.(90-200hr)</t>
  </si>
  <si>
    <t>HOS-229</t>
  </si>
  <si>
    <t>Internship Work Exp(135-300hr)</t>
  </si>
  <si>
    <t>HOS-232</t>
  </si>
  <si>
    <t>Prin of Travel/Tour</t>
  </si>
  <si>
    <t>HOS-233</t>
  </si>
  <si>
    <t>Food as Art</t>
  </si>
  <si>
    <t>HOS-234</t>
  </si>
  <si>
    <t>Event Sales Planning Mgmt</t>
  </si>
  <si>
    <t>HOS-239</t>
  </si>
  <si>
    <t>Independent Study-Hos</t>
  </si>
  <si>
    <t>ISA-110</t>
  </si>
  <si>
    <t>Intercultural Communication</t>
  </si>
  <si>
    <t>ISA-215</t>
  </si>
  <si>
    <t>A Survey of Islam</t>
  </si>
  <si>
    <t>ITL-111</t>
  </si>
  <si>
    <t>Elementary Italian I</t>
  </si>
  <si>
    <t>ITL-112</t>
  </si>
  <si>
    <t>Elementary Italian II</t>
  </si>
  <si>
    <t>ITL-211</t>
  </si>
  <si>
    <t>Intermediate Italian I</t>
  </si>
  <si>
    <t>ITL-212</t>
  </si>
  <si>
    <t>Intermediate Italian II</t>
  </si>
  <si>
    <t>JPN-111</t>
  </si>
  <si>
    <t>Elementary Japanese I</t>
  </si>
  <si>
    <t>JPN-112</t>
  </si>
  <si>
    <t>Elementary Japanese II</t>
  </si>
  <si>
    <t>JPN-211</t>
  </si>
  <si>
    <t>Intermediate Japanese I</t>
  </si>
  <si>
    <t>JPN-212</t>
  </si>
  <si>
    <t>Intermediate Japanese II</t>
  </si>
  <si>
    <t>LAT-111</t>
  </si>
  <si>
    <t>Elementary Latin I</t>
  </si>
  <si>
    <t>LAT-112</t>
  </si>
  <si>
    <t>Elementary Latin II</t>
  </si>
  <si>
    <t>LHT-101</t>
  </si>
  <si>
    <t>Intro to Turf Management</t>
  </si>
  <si>
    <t>LHT-108</t>
  </si>
  <si>
    <t>Herbaceous Plant Materials</t>
  </si>
  <si>
    <t>LHT-110</t>
  </si>
  <si>
    <t>Plant Science</t>
  </si>
  <si>
    <t>LHT-111</t>
  </si>
  <si>
    <t>Intro to Horticulture</t>
  </si>
  <si>
    <t>LHT-114</t>
  </si>
  <si>
    <t>Lan Plant Ident Mgmt &amp; Use</t>
  </si>
  <si>
    <t>LHT-115</t>
  </si>
  <si>
    <t>Horticult Computer Application</t>
  </si>
  <si>
    <t>LHT-116</t>
  </si>
  <si>
    <t>Horticultural Soils</t>
  </si>
  <si>
    <t>LHT-124</t>
  </si>
  <si>
    <t>Grounds Mainten &amp; Development</t>
  </si>
  <si>
    <t>LHT-211</t>
  </si>
  <si>
    <t>Lands Design/Plan I</t>
  </si>
  <si>
    <t>LHT-212</t>
  </si>
  <si>
    <t>Lands Design/Plan II</t>
  </si>
  <si>
    <t>LHT-215</t>
  </si>
  <si>
    <t>Plant Pest Management</t>
  </si>
  <si>
    <t>LHT-231</t>
  </si>
  <si>
    <t>Lands. Constr &amp; Equipment</t>
  </si>
  <si>
    <t>LHT-233</t>
  </si>
  <si>
    <t>Coop Agri Experience</t>
  </si>
  <si>
    <t>LHT-234</t>
  </si>
  <si>
    <t>Landscape &amp; Turf Installation</t>
  </si>
  <si>
    <t>LHT-235</t>
  </si>
  <si>
    <t>Irrigation Systems</t>
  </si>
  <si>
    <t>LHT-291</t>
  </si>
  <si>
    <t>Spec Topics in Agriculture I</t>
  </si>
  <si>
    <t>Foundations of Algebra</t>
  </si>
  <si>
    <t>MAT-010</t>
  </si>
  <si>
    <t>Basic Algebra 1A</t>
  </si>
  <si>
    <t>MAT-016</t>
  </si>
  <si>
    <t>Intermediate Algebra</t>
  </si>
  <si>
    <t>College Algebra</t>
  </si>
  <si>
    <t>MAT-113</t>
  </si>
  <si>
    <t>Applied Calculus</t>
  </si>
  <si>
    <t>MAT-117</t>
  </si>
  <si>
    <t>Math Analysis for Bus. &amp; Eco.</t>
  </si>
  <si>
    <t>MAT-118</t>
  </si>
  <si>
    <t>Calculus Appl to Bus &amp; Eco</t>
  </si>
  <si>
    <t>MAT-120</t>
  </si>
  <si>
    <t>Math for Liberal Arts</t>
  </si>
  <si>
    <t>MAT-123</t>
  </si>
  <si>
    <t>Precalculus</t>
  </si>
  <si>
    <t>MAT-124</t>
  </si>
  <si>
    <t>Statistics</t>
  </si>
  <si>
    <t>MAT-130</t>
  </si>
  <si>
    <t>Probability &amp; Statistics</t>
  </si>
  <si>
    <t>MAT-131</t>
  </si>
  <si>
    <t>Analytic Geometry &amp; Calculus I</t>
  </si>
  <si>
    <t>MAT-132</t>
  </si>
  <si>
    <t>Analytic Geometry Calculus II</t>
  </si>
  <si>
    <t>MAT-140</t>
  </si>
  <si>
    <t>Math for Radiographers</t>
  </si>
  <si>
    <t>MAT-183</t>
  </si>
  <si>
    <t>Honors Probability &amp; Statistic</t>
  </si>
  <si>
    <t>MAT-225</t>
  </si>
  <si>
    <t>Discrete Mathematics</t>
  </si>
  <si>
    <t>MAT-228</t>
  </si>
  <si>
    <t>Linear Algebra</t>
  </si>
  <si>
    <t>MAT-230</t>
  </si>
  <si>
    <t>Calculus III</t>
  </si>
  <si>
    <t>MAT-232</t>
  </si>
  <si>
    <t>Differential Equations</t>
  </si>
  <si>
    <t>MAT-270</t>
  </si>
  <si>
    <t>Num &amp; Oper for Middle Grades</t>
  </si>
  <si>
    <t>MAT-271</t>
  </si>
  <si>
    <t>Algebra for Middle Grades</t>
  </si>
  <si>
    <t>MAT-272</t>
  </si>
  <si>
    <t>Mathematics for Middle Grades</t>
  </si>
  <si>
    <t>MAT-273</t>
  </si>
  <si>
    <t>Statistics for Middle Grades</t>
  </si>
  <si>
    <t>MAT-274</t>
  </si>
  <si>
    <t>Geometry for Middle Grades</t>
  </si>
  <si>
    <t>MEC-104</t>
  </si>
  <si>
    <t>Statics</t>
  </si>
  <si>
    <t>MEC-110</t>
  </si>
  <si>
    <t>Materials for Engr Technology</t>
  </si>
  <si>
    <t>MEC-117</t>
  </si>
  <si>
    <t>Mechanical Prototyping</t>
  </si>
  <si>
    <t>MEC-118</t>
  </si>
  <si>
    <t>Cmp Integrated Manufact (CIM)</t>
  </si>
  <si>
    <t>MEC-141</t>
  </si>
  <si>
    <t>Strg Materials Engineering Tec</t>
  </si>
  <si>
    <t>MEC-204</t>
  </si>
  <si>
    <t>Dynamics for Technology</t>
  </si>
  <si>
    <t>MEC-229</t>
  </si>
  <si>
    <t>Coop-Work Exper Mech</t>
  </si>
  <si>
    <t>MEC-236</t>
  </si>
  <si>
    <t>Machine Design</t>
  </si>
  <si>
    <t>MED-110</t>
  </si>
  <si>
    <t>Multimedia I</t>
  </si>
  <si>
    <t>MED-113</t>
  </si>
  <si>
    <t>Multimedia II</t>
  </si>
  <si>
    <t>MED-119</t>
  </si>
  <si>
    <t>Digital Media Production</t>
  </si>
  <si>
    <t>MED-210</t>
  </si>
  <si>
    <t>Digital Video Editing</t>
  </si>
  <si>
    <t>MED-213</t>
  </si>
  <si>
    <t>Multi Author/Design</t>
  </si>
  <si>
    <t>MED-220</t>
  </si>
  <si>
    <t>Animation</t>
  </si>
  <si>
    <t>MED-240</t>
  </si>
  <si>
    <t>Advanced Animation</t>
  </si>
  <si>
    <t>MED-114</t>
  </si>
  <si>
    <t>Media Aesthetics</t>
  </si>
  <si>
    <t>MED-117</t>
  </si>
  <si>
    <t>Introduction to Broadcasting</t>
  </si>
  <si>
    <t>MED-211</t>
  </si>
  <si>
    <t>Television Production I</t>
  </si>
  <si>
    <t>TV Production I</t>
  </si>
  <si>
    <t>MED-212</t>
  </si>
  <si>
    <t>Television Production II</t>
  </si>
  <si>
    <t>TV Production II</t>
  </si>
  <si>
    <t>MKT-113</t>
  </si>
  <si>
    <t>Principles of Marketing I</t>
  </si>
  <si>
    <t>MKT-114</t>
  </si>
  <si>
    <t>Prin Marketing II</t>
  </si>
  <si>
    <t>MKT-218</t>
  </si>
  <si>
    <t>Advertising</t>
  </si>
  <si>
    <t>MUS-011</t>
  </si>
  <si>
    <t>Basic Musicianship I</t>
  </si>
  <si>
    <t>MUS-109</t>
  </si>
  <si>
    <t>Applied Music Sec - Voice I</t>
  </si>
  <si>
    <t>MUS-110</t>
  </si>
  <si>
    <t>Applied Music Sec-Voice II</t>
  </si>
  <si>
    <t>MUS-112</t>
  </si>
  <si>
    <t>Intro/Electron Music</t>
  </si>
  <si>
    <t>MUS-114</t>
  </si>
  <si>
    <t>American Music</t>
  </si>
  <si>
    <t>MUS-117</t>
  </si>
  <si>
    <t>Music Theory I</t>
  </si>
  <si>
    <t>MUS-118</t>
  </si>
  <si>
    <t>Music Theory II</t>
  </si>
  <si>
    <t>MUS-124</t>
  </si>
  <si>
    <t>Electronic Music II</t>
  </si>
  <si>
    <t>MUS-125</t>
  </si>
  <si>
    <t>Applied Music Sec - Piano I</t>
  </si>
  <si>
    <t>MUS-126</t>
  </si>
  <si>
    <t>Applied Music Sec - Piano II</t>
  </si>
  <si>
    <t>MUS-129</t>
  </si>
  <si>
    <t>Music in Early Childhood</t>
  </si>
  <si>
    <t>MUS-133</t>
  </si>
  <si>
    <t>Development of Musical Theater</t>
  </si>
  <si>
    <t>MUS-135</t>
  </si>
  <si>
    <t>Applied Music Primary I</t>
  </si>
  <si>
    <t>MUS-136</t>
  </si>
  <si>
    <t>Applied Music Primary II</t>
  </si>
  <si>
    <t>MUS-137</t>
  </si>
  <si>
    <t>Applied Music Primary III</t>
  </si>
  <si>
    <t>MUS-138</t>
  </si>
  <si>
    <t>Applied Music Primary IV</t>
  </si>
  <si>
    <t>MUS-139</t>
  </si>
  <si>
    <t>Wind Ensemble I</t>
  </si>
  <si>
    <t>MUS-140</t>
  </si>
  <si>
    <t>Wind Ensemble II</t>
  </si>
  <si>
    <t>MUS-141</t>
  </si>
  <si>
    <t>Wind Ensemble III</t>
  </si>
  <si>
    <t>MUS-142</t>
  </si>
  <si>
    <t>Wind Ensemble IV</t>
  </si>
  <si>
    <t>MUS-143</t>
  </si>
  <si>
    <t>World Music &amp; Culture</t>
  </si>
  <si>
    <t>MUS-145</t>
  </si>
  <si>
    <t>Chamber Choir I</t>
  </si>
  <si>
    <t>MUS-146</t>
  </si>
  <si>
    <t>Chamber Choir II</t>
  </si>
  <si>
    <t>MUS-147</t>
  </si>
  <si>
    <t>Chamber Choir III</t>
  </si>
  <si>
    <t>MUS-148</t>
  </si>
  <si>
    <t>Chamber Choir IV</t>
  </si>
  <si>
    <t>MUS-150</t>
  </si>
  <si>
    <t>Jazz History &amp; Styles</t>
  </si>
  <si>
    <t>MUS-152</t>
  </si>
  <si>
    <t>Piano I</t>
  </si>
  <si>
    <t>MUS-153</t>
  </si>
  <si>
    <t>Piano II</t>
  </si>
  <si>
    <t>MUS-154</t>
  </si>
  <si>
    <t>Piano III</t>
  </si>
  <si>
    <t>MUS-155</t>
  </si>
  <si>
    <t>Piano IV</t>
  </si>
  <si>
    <t>MUS-159</t>
  </si>
  <si>
    <t>Guitar I</t>
  </si>
  <si>
    <t>MUS-160</t>
  </si>
  <si>
    <t>Guitar II</t>
  </si>
  <si>
    <t>MUS-163</t>
  </si>
  <si>
    <t>Rock History and Culture</t>
  </si>
  <si>
    <t>MUS-165</t>
  </si>
  <si>
    <t>Intro to Music Recording</t>
  </si>
  <si>
    <t>MUS-166</t>
  </si>
  <si>
    <t>Intro Music Business</t>
  </si>
  <si>
    <t>MUS-167</t>
  </si>
  <si>
    <t>Music Recording II</t>
  </si>
  <si>
    <t>MUS-176</t>
  </si>
  <si>
    <t>Aural Comprehension I</t>
  </si>
  <si>
    <t>MUS-180</t>
  </si>
  <si>
    <t>Microphone Techniques</t>
  </si>
  <si>
    <t>MUS-182</t>
  </si>
  <si>
    <t>Audio Production Techniques</t>
  </si>
  <si>
    <t>MUS-201</t>
  </si>
  <si>
    <t>Jazz Ensemble I</t>
  </si>
  <si>
    <t>MUS-202</t>
  </si>
  <si>
    <t>Jazz Ensemble II</t>
  </si>
  <si>
    <t>MUS-209</t>
  </si>
  <si>
    <t>App Mus Sec-Voice III</t>
  </si>
  <si>
    <t>MUS-210</t>
  </si>
  <si>
    <t>Applied Music Sec-Voice IV</t>
  </si>
  <si>
    <t>MUS-214</t>
  </si>
  <si>
    <t>Form and Analysis</t>
  </si>
  <si>
    <t>MUS-215</t>
  </si>
  <si>
    <t>Music Theory III</t>
  </si>
  <si>
    <t>MUS-216</t>
  </si>
  <si>
    <t>Music Theory IV</t>
  </si>
  <si>
    <t>MUS-217</t>
  </si>
  <si>
    <t>Music History &amp; Lit to 1750</t>
  </si>
  <si>
    <t>MUS-218</t>
  </si>
  <si>
    <t>Music History/Lit-1750</t>
  </si>
  <si>
    <t>MUS-221</t>
  </si>
  <si>
    <t>Chamber Ensemble I</t>
  </si>
  <si>
    <t>MUS-222</t>
  </si>
  <si>
    <t>Chamber Ensemble II</t>
  </si>
  <si>
    <t>MUS-225</t>
  </si>
  <si>
    <t>Applied Music Sec - Piano III</t>
  </si>
  <si>
    <t>MUS-226</t>
  </si>
  <si>
    <t>Applied Music Sec - Piano IV</t>
  </si>
  <si>
    <t>MUS-227</t>
  </si>
  <si>
    <t>Oper Musical Theatre Wksp I</t>
  </si>
  <si>
    <t>MUS-228</t>
  </si>
  <si>
    <t>Oper Musical Theatre Wksp II</t>
  </si>
  <si>
    <t>MUS-229</t>
  </si>
  <si>
    <t>Oper Musical Theatre Wksp III</t>
  </si>
  <si>
    <t>MUS-230</t>
  </si>
  <si>
    <t>Oper Musical Theatre Wksp IV</t>
  </si>
  <si>
    <t>MUS-233</t>
  </si>
  <si>
    <t>Independent Study-Music</t>
  </si>
  <si>
    <t>MUS-237</t>
  </si>
  <si>
    <t>Cabaret Music Theatre</t>
  </si>
  <si>
    <t>MUS-238</t>
  </si>
  <si>
    <t>Cabr Music Theatre II</t>
  </si>
  <si>
    <t>MUS-243</t>
  </si>
  <si>
    <t>Musical Theatre Auditions</t>
  </si>
  <si>
    <t>MUS-244</t>
  </si>
  <si>
    <t>Ind Std Elec Music I</t>
  </si>
  <si>
    <t>MUS-245</t>
  </si>
  <si>
    <t>Ind Std Elec Music II</t>
  </si>
  <si>
    <t>MUS-248</t>
  </si>
  <si>
    <t>Enjoyment of Music</t>
  </si>
  <si>
    <t>MUS-249</t>
  </si>
  <si>
    <t>Practicum</t>
  </si>
  <si>
    <t>MUS-250</t>
  </si>
  <si>
    <t>Internship in Music Recording</t>
  </si>
  <si>
    <t>MUS-253</t>
  </si>
  <si>
    <t>Ind Music Study II</t>
  </si>
  <si>
    <t>MUS-254</t>
  </si>
  <si>
    <t>Ind Study Music III</t>
  </si>
  <si>
    <t>MUS-258</t>
  </si>
  <si>
    <t>Contemp Music:20th-21st Cent.</t>
  </si>
  <si>
    <t>MUS-259</t>
  </si>
  <si>
    <t>Hard Disc Recording</t>
  </si>
  <si>
    <t>MUS-101</t>
  </si>
  <si>
    <t>Chorus I</t>
  </si>
  <si>
    <t>NUR-012</t>
  </si>
  <si>
    <t>Nursing Trans: Adv Placement</t>
  </si>
  <si>
    <t>NUR-105</t>
  </si>
  <si>
    <t>Foundations of Nursing</t>
  </si>
  <si>
    <t>NUR-106</t>
  </si>
  <si>
    <t>Medical Terminology</t>
  </si>
  <si>
    <t>NUR-121</t>
  </si>
  <si>
    <t>Fundamentals of Nursing</t>
  </si>
  <si>
    <t>NUR-123</t>
  </si>
  <si>
    <t>Basic Medical/Surgical Nursing</t>
  </si>
  <si>
    <t>NUR-213</t>
  </si>
  <si>
    <t>Maternal-Child/Mental Health</t>
  </si>
  <si>
    <t>NUR-214</t>
  </si>
  <si>
    <t>Adv Medical/Surgical Nursing</t>
  </si>
  <si>
    <t>NUR-220</t>
  </si>
  <si>
    <t>Pharm for the HC Professional</t>
  </si>
  <si>
    <t>NUR-224</t>
  </si>
  <si>
    <t>Nursing Colloquium</t>
  </si>
  <si>
    <t>PBH-101</t>
  </si>
  <si>
    <t>Principles of Public Health</t>
  </si>
  <si>
    <t>PHL-111</t>
  </si>
  <si>
    <t>Intro to Philosophy</t>
  </si>
  <si>
    <t>PHL-114</t>
  </si>
  <si>
    <t>Ethics</t>
  </si>
  <si>
    <t>PHL-115</t>
  </si>
  <si>
    <t>Logic</t>
  </si>
  <si>
    <t>PHL-180</t>
  </si>
  <si>
    <t>Intro to Philosophy - Honors</t>
  </si>
  <si>
    <t>PHL-211</t>
  </si>
  <si>
    <t>Philosophy of Person</t>
  </si>
  <si>
    <t>PHL-212</t>
  </si>
  <si>
    <t>Philosophy &amp; Religion</t>
  </si>
  <si>
    <t>PHL-280</t>
  </si>
  <si>
    <t>Ancient Philosophy-Honors</t>
  </si>
  <si>
    <t>PHO-110</t>
  </si>
  <si>
    <t>Photography Appreciation</t>
  </si>
  <si>
    <t>PHO-113</t>
  </si>
  <si>
    <t>History of Photography</t>
  </si>
  <si>
    <t>PHO-115</t>
  </si>
  <si>
    <t>Photography I</t>
  </si>
  <si>
    <t>PHO-116</t>
  </si>
  <si>
    <t>Photography II</t>
  </si>
  <si>
    <t>PHO-117</t>
  </si>
  <si>
    <t>Color Photography I</t>
  </si>
  <si>
    <t>PHO-119</t>
  </si>
  <si>
    <t>Contemp. Photography</t>
  </si>
  <si>
    <t>PHO-204</t>
  </si>
  <si>
    <t>Digital Imaging I</t>
  </si>
  <si>
    <t>PHO-213</t>
  </si>
  <si>
    <t>Documentary Photography</t>
  </si>
  <si>
    <t>PHO-216</t>
  </si>
  <si>
    <t>Studio Lighting I</t>
  </si>
  <si>
    <t>PHO-224</t>
  </si>
  <si>
    <t>Digital Imaging II</t>
  </si>
  <si>
    <t>PHO-226</t>
  </si>
  <si>
    <t>Portfolio Preparation</t>
  </si>
  <si>
    <t>PHO-227</t>
  </si>
  <si>
    <t>Professional Studio Photo</t>
  </si>
  <si>
    <t>PHO-228</t>
  </si>
  <si>
    <t>Coop Work Exp-Photo</t>
  </si>
  <si>
    <t>PHO-112</t>
  </si>
  <si>
    <t>Equip Materials &amp; Processes</t>
  </si>
  <si>
    <t>PHY-103</t>
  </si>
  <si>
    <t>Concepts of Physics</t>
  </si>
  <si>
    <t>PHY-111</t>
  </si>
  <si>
    <t>Technical Physics I</t>
  </si>
  <si>
    <t>PHY-112</t>
  </si>
  <si>
    <t>Technical Physics II</t>
  </si>
  <si>
    <t>PHY-118</t>
  </si>
  <si>
    <t>Meteorology</t>
  </si>
  <si>
    <t>PHY-125</t>
  </si>
  <si>
    <t>Gen Physics I - Lecture</t>
  </si>
  <si>
    <t>PHY-126</t>
  </si>
  <si>
    <t>Gen Physics I - Lab</t>
  </si>
  <si>
    <t>PHY-127</t>
  </si>
  <si>
    <t>Gen Physics II - Lecture</t>
  </si>
  <si>
    <t>PHY-128</t>
  </si>
  <si>
    <t>Gen Physics II - Lab</t>
  </si>
  <si>
    <t>PHY-130</t>
  </si>
  <si>
    <t>Engineering Physics I</t>
  </si>
  <si>
    <t>PHY-133</t>
  </si>
  <si>
    <t>Engineering Physics II</t>
  </si>
  <si>
    <t>PHY-134</t>
  </si>
  <si>
    <t>Lab for Engr Physics II</t>
  </si>
  <si>
    <t>PHY-232</t>
  </si>
  <si>
    <t>Engr Physics III - Lecture</t>
  </si>
  <si>
    <t>PHY-233</t>
  </si>
  <si>
    <t>Lab for Engr Physics III</t>
  </si>
  <si>
    <t>POL-111</t>
  </si>
  <si>
    <t>American Government</t>
  </si>
  <si>
    <t>POL-222</t>
  </si>
  <si>
    <t>Constitutional Law</t>
  </si>
  <si>
    <t>POL-231</t>
  </si>
  <si>
    <t>State and Local Government</t>
  </si>
  <si>
    <t>POL-240</t>
  </si>
  <si>
    <t>Intl Politics</t>
  </si>
  <si>
    <t>POL-245</t>
  </si>
  <si>
    <t>Comparative Government</t>
  </si>
  <si>
    <t>PSY-112</t>
  </si>
  <si>
    <t>Career Development</t>
  </si>
  <si>
    <t>PSY-113</t>
  </si>
  <si>
    <t>General Psychology</t>
  </si>
  <si>
    <t>PSY-116</t>
  </si>
  <si>
    <t>Psych &amp; Ed of Disabled</t>
  </si>
  <si>
    <t>PSY-117</t>
  </si>
  <si>
    <t>Health Psychology</t>
  </si>
  <si>
    <t>PSY-180</t>
  </si>
  <si>
    <t>General Psychology - Honors</t>
  </si>
  <si>
    <t>PSY-213</t>
  </si>
  <si>
    <t>Child Psychology</t>
  </si>
  <si>
    <t>PSY-214</t>
  </si>
  <si>
    <t>Adolescent Psychology</t>
  </si>
  <si>
    <t>PSY-217</t>
  </si>
  <si>
    <t>Educational Psychology</t>
  </si>
  <si>
    <t>PSY-218</t>
  </si>
  <si>
    <t>Cross-Cultural Psych</t>
  </si>
  <si>
    <t>PSY-219</t>
  </si>
  <si>
    <t>Dev. Psych.-The Human Lifespan</t>
  </si>
  <si>
    <t>PSY-221</t>
  </si>
  <si>
    <t>Psych Personality</t>
  </si>
  <si>
    <t>PSY-229</t>
  </si>
  <si>
    <t>Commun Mentl Health</t>
  </si>
  <si>
    <t>PSY-291</t>
  </si>
  <si>
    <t>Spec Topics-Psych</t>
  </si>
  <si>
    <t>PSY-292</t>
  </si>
  <si>
    <t>Honors Abnormal Psychology</t>
  </si>
  <si>
    <t>PSY-225</t>
  </si>
  <si>
    <t>Maladapted Personality</t>
  </si>
  <si>
    <t>PTG-111</t>
  </si>
  <si>
    <t>Elementary Portuguese I</t>
  </si>
  <si>
    <t>PTG-112</t>
  </si>
  <si>
    <t>Elementary Portuguese II</t>
  </si>
  <si>
    <t>PUB-111</t>
  </si>
  <si>
    <t>Public Administration</t>
  </si>
  <si>
    <t>RAD-100</t>
  </si>
  <si>
    <t>Intro to Radiography</t>
  </si>
  <si>
    <t>RAD-104</t>
  </si>
  <si>
    <t>Prin. of Radiography I</t>
  </si>
  <si>
    <t>RAD-107</t>
  </si>
  <si>
    <t>Radiography Clinc.Prac. I</t>
  </si>
  <si>
    <t>RAD-110</t>
  </si>
  <si>
    <t>Radiation Bio &amp; Physics</t>
  </si>
  <si>
    <t>RAD-114</t>
  </si>
  <si>
    <t>Principles of Radiography II</t>
  </si>
  <si>
    <t>RAD-117</t>
  </si>
  <si>
    <t>Radiography Clinical Prac II</t>
  </si>
  <si>
    <t>RAD-120</t>
  </si>
  <si>
    <t>Intermed. Clinical Practice</t>
  </si>
  <si>
    <t>RAD-200</t>
  </si>
  <si>
    <t>Pathology for Radiography</t>
  </si>
  <si>
    <t>RAD-204</t>
  </si>
  <si>
    <t>Prin. of Radiography III</t>
  </si>
  <si>
    <t>RAD-207</t>
  </si>
  <si>
    <t>Radiologic Special Imaging</t>
  </si>
  <si>
    <t>RAD-210</t>
  </si>
  <si>
    <t>Radiographic Exposure</t>
  </si>
  <si>
    <t>RAD-213</t>
  </si>
  <si>
    <t>Radiography Clin. Prac III</t>
  </si>
  <si>
    <t>RAD-220</t>
  </si>
  <si>
    <t>Principles of Radiography IV</t>
  </si>
  <si>
    <t>RAD-224</t>
  </si>
  <si>
    <t>Advanced Imaging</t>
  </si>
  <si>
    <t>RAD-227</t>
  </si>
  <si>
    <t>Radiography Clinical Prac IV</t>
  </si>
  <si>
    <t>RAD-230</t>
  </si>
  <si>
    <t>Advanced Clinical Practice</t>
  </si>
  <si>
    <t>RTH-199</t>
  </si>
  <si>
    <t>Respiratory Therapeutics</t>
  </si>
  <si>
    <t>RTH-202</t>
  </si>
  <si>
    <t>Cardiopul Pharmacol</t>
  </si>
  <si>
    <t>RTH-203</t>
  </si>
  <si>
    <t>Cardiopul Physiology</t>
  </si>
  <si>
    <t>RTH-204</t>
  </si>
  <si>
    <t>Cardiopul Evaluation</t>
  </si>
  <si>
    <t>RTH-205</t>
  </si>
  <si>
    <t>Cardiopul Pathophysiology</t>
  </si>
  <si>
    <t>RTH-206</t>
  </si>
  <si>
    <t>Mechanical Ventilation</t>
  </si>
  <si>
    <t>RTH-207</t>
  </si>
  <si>
    <t>Neona/Pedia Respr Cr</t>
  </si>
  <si>
    <t>RTH-208</t>
  </si>
  <si>
    <t>Advanced Respiratory Care</t>
  </si>
  <si>
    <t>RTH-210</t>
  </si>
  <si>
    <t>Clinical Practice I</t>
  </si>
  <si>
    <t>RTH-211</t>
  </si>
  <si>
    <t>Clinical Practice II</t>
  </si>
  <si>
    <t>RTH-212</t>
  </si>
  <si>
    <t>Clinical Practice III</t>
  </si>
  <si>
    <t>RUS-111</t>
  </si>
  <si>
    <t>Elementary Russian I</t>
  </si>
  <si>
    <t>RUS-112</t>
  </si>
  <si>
    <t>Elementary Russian II</t>
  </si>
  <si>
    <t>RUS-211</t>
  </si>
  <si>
    <t>Intermed Russian I</t>
  </si>
  <si>
    <t>Intro to Astronomy</t>
  </si>
  <si>
    <t>SCI-118</t>
  </si>
  <si>
    <t>General Astronomy</t>
  </si>
  <si>
    <t>SOC-108</t>
  </si>
  <si>
    <t>Cultural Geography</t>
  </si>
  <si>
    <t>SOC-110</t>
  </si>
  <si>
    <t>Soc of Health and Illness</t>
  </si>
  <si>
    <t>SOC-120</t>
  </si>
  <si>
    <t>Principles of Sociology</t>
  </si>
  <si>
    <t>SOC-180</t>
  </si>
  <si>
    <t>Principles of Soc - Honors</t>
  </si>
  <si>
    <t>SOC-202</t>
  </si>
  <si>
    <t>Contemporary Social Issues</t>
  </si>
  <si>
    <t>SOC-206</t>
  </si>
  <si>
    <t>Religion &amp; Human Experience</t>
  </si>
  <si>
    <t>SOC-209</t>
  </si>
  <si>
    <t>The Family</t>
  </si>
  <si>
    <t>SOC-214</t>
  </si>
  <si>
    <t>Cultural Diversity in America</t>
  </si>
  <si>
    <t>SOC-215</t>
  </si>
  <si>
    <t>Physical Anthropology</t>
  </si>
  <si>
    <t>SOC-216</t>
  </si>
  <si>
    <t>Cult Anthropology</t>
  </si>
  <si>
    <t>SOC-217</t>
  </si>
  <si>
    <t>Archaeology</t>
  </si>
  <si>
    <t>SOC-221</t>
  </si>
  <si>
    <t>Sociology of Gender</t>
  </si>
  <si>
    <t>SOC-222</t>
  </si>
  <si>
    <t>Deviant Behavior</t>
  </si>
  <si>
    <t>SOC-224</t>
  </si>
  <si>
    <t>Social Psychology</t>
  </si>
  <si>
    <t>Elementary Spanish I</t>
  </si>
  <si>
    <t>Elementary Spanish II</t>
  </si>
  <si>
    <t>SPN-211</t>
  </si>
  <si>
    <t>Intermediate Spanish I</t>
  </si>
  <si>
    <t>SPN-212</t>
  </si>
  <si>
    <t>Intermediate Spanish II</t>
  </si>
  <si>
    <t>SPN-218</t>
  </si>
  <si>
    <t>Adv. Spanish Conversation</t>
  </si>
  <si>
    <t>SPN-219</t>
  </si>
  <si>
    <t>Advanced Spanish Composition</t>
  </si>
  <si>
    <t>SPN-220</t>
  </si>
  <si>
    <t>Spanish Literature</t>
  </si>
  <si>
    <t>SPN-223</t>
  </si>
  <si>
    <t>Surv Lat Amer Lit: Pre-Col-Pre</t>
  </si>
  <si>
    <t>TEL-109</t>
  </si>
  <si>
    <t>Intro Telecommunications</t>
  </si>
  <si>
    <t>TEL-110</t>
  </si>
  <si>
    <t>TEL-120</t>
  </si>
  <si>
    <t>Routing II (CISCO)</t>
  </si>
  <si>
    <t>TEL-233</t>
  </si>
  <si>
    <t>Network Operating Systems</t>
  </si>
  <si>
    <t>COU.STATUS\LIST</t>
  </si>
  <si>
    <t>LVL\LIST</t>
  </si>
  <si>
    <t>RANK</t>
  </si>
  <si>
    <t>STATUS</t>
  </si>
  <si>
    <t>AVG</t>
  </si>
  <si>
    <t>(SUBJECT)</t>
  </si>
  <si>
    <t>RANK OF</t>
  </si>
  <si>
    <t>WITHIN</t>
  </si>
  <si>
    <t>OVERALL</t>
  </si>
  <si>
    <t>NUMBER</t>
  </si>
  <si>
    <t>OF</t>
  </si>
  <si>
    <t>START</t>
  </si>
  <si>
    <t>DATE</t>
  </si>
  <si>
    <t>END</t>
  </si>
  <si>
    <t>TITLE</t>
  </si>
  <si>
    <t>(LONG)</t>
  </si>
  <si>
    <t>LEVEL</t>
  </si>
  <si>
    <t>LAST</t>
  </si>
  <si>
    <t>UPDATED:</t>
  </si>
  <si>
    <t>AVERAGE</t>
  </si>
  <si>
    <t>GRADES</t>
  </si>
  <si>
    <t>MOST</t>
  </si>
  <si>
    <t>COMMON</t>
  </si>
  <si>
    <t>TOTAL</t>
  </si>
  <si>
    <t>w/</t>
  </si>
  <si>
    <t>W GRADES</t>
  </si>
  <si>
    <t>w/o</t>
  </si>
  <si>
    <t>%</t>
  </si>
  <si>
    <t>of</t>
  </si>
  <si>
    <t>NON-PASS</t>
  </si>
  <si>
    <t>PASS</t>
  </si>
  <si>
    <t>COU\COD\RANGE</t>
  </si>
  <si>
    <t>COU\LABEL\1</t>
  </si>
  <si>
    <t>COU\LABEL\2</t>
  </si>
  <si>
    <t>COU\LABEL\3</t>
  </si>
  <si>
    <t>COU\LABEL\4</t>
  </si>
  <si>
    <t>#</t>
  </si>
  <si>
    <t>(CREDITS)</t>
  </si>
  <si>
    <t>COU&amp;SUB</t>
  </si>
  <si>
    <t>SEM.SE\LIST</t>
  </si>
  <si>
    <t>FA</t>
  </si>
  <si>
    <t>WI</t>
  </si>
  <si>
    <t>SU</t>
  </si>
  <si>
    <t>CRE.ATM</t>
  </si>
  <si>
    <t>CRE.ACC</t>
  </si>
  <si>
    <t>VALUE</t>
  </si>
  <si>
    <t>GDPTS</t>
  </si>
  <si>
    <t>GRADE.LTR\COL</t>
  </si>
  <si>
    <t>GRADE.LTR\REM.A_F</t>
  </si>
  <si>
    <t>GRADE.LTR\REM.P_F</t>
  </si>
  <si>
    <t>GRADE.LTR_EST\SYMBOL</t>
  </si>
  <si>
    <t>μ</t>
  </si>
  <si>
    <t>SPC\NUM</t>
  </si>
  <si>
    <t>SPC\TXT</t>
  </si>
  <si>
    <t>GRADE.LTR_EST\AVG\PRE</t>
  </si>
  <si>
    <t>COU.AVG\PRE</t>
  </si>
  <si>
    <t>GRADE.LTR_EST\AVG\PST</t>
  </si>
  <si>
    <t>COU.AVG\PST</t>
  </si>
  <si>
    <t>ACC-105</t>
  </si>
  <si>
    <t>Computerized Accounting</t>
  </si>
  <si>
    <t>BIO-129</t>
  </si>
  <si>
    <t>Introduction to Botany</t>
  </si>
  <si>
    <t>CHM-218</t>
  </si>
  <si>
    <t>Analytical Chemistry - Instrum</t>
  </si>
  <si>
    <t>CJS-225</t>
  </si>
  <si>
    <t>Probation and Parole</t>
  </si>
  <si>
    <t>CMP-130</t>
  </si>
  <si>
    <t>Intro to IT</t>
  </si>
  <si>
    <t>CMP-135</t>
  </si>
  <si>
    <t>Comp Conc With Appl</t>
  </si>
  <si>
    <t>CMP-241</t>
  </si>
  <si>
    <t>CMP-280</t>
  </si>
  <si>
    <t>Software Engineering</t>
  </si>
  <si>
    <t>COM-114</t>
  </si>
  <si>
    <t>COM-211</t>
  </si>
  <si>
    <t>COM-212</t>
  </si>
  <si>
    <t>ENR-130</t>
  </si>
  <si>
    <t>HOS-235</t>
  </si>
  <si>
    <t>Restaurant Operations</t>
  </si>
  <si>
    <t>MAT-006</t>
  </si>
  <si>
    <t>Elements of Algebra</t>
  </si>
  <si>
    <t>MEC-109</t>
  </si>
  <si>
    <t>Mfg Proc/Engr Tech</t>
  </si>
  <si>
    <t>MEC-209</t>
  </si>
  <si>
    <t>Intro to Adv Mfg &amp; Prog</t>
  </si>
  <si>
    <t>MKT-208</t>
  </si>
  <si>
    <t>Social Media Marketing</t>
  </si>
  <si>
    <t>MKT-215</t>
  </si>
  <si>
    <t>Sales Principles &amp; Practices</t>
  </si>
  <si>
    <t>PSY-224</t>
  </si>
  <si>
    <t>Abnormal Psychology</t>
  </si>
  <si>
    <t>TEL-107</t>
  </si>
  <si>
    <t>Computers and Data Networks</t>
  </si>
  <si>
    <t>POST</t>
  </si>
  <si>
    <t>DISMISSAL</t>
  </si>
  <si>
    <t>PRE</t>
  </si>
  <si>
    <t>COU.AVG\PRE.COU_NUMERIC.CODE</t>
  </si>
  <si>
    <t>COU.AVG\PST.COU_NUMERIC.CODE</t>
  </si>
  <si>
    <t>RANK AVG</t>
  </si>
  <si>
    <t>✔</t>
  </si>
  <si>
    <t>MARKER\CHECK</t>
  </si>
  <si>
    <t>TOP_10.BOT_10\LIST\STATUS</t>
  </si>
  <si>
    <t>COU\LABLE\C</t>
  </si>
  <si>
    <t>T_10.B_10\OBJ\LIST</t>
  </si>
  <si>
    <t>T_10.B_10\RNK\LIST</t>
  </si>
  <si>
    <t>GRADE.PASSING\PCT.COU_NUMERIC.CODE</t>
  </si>
  <si>
    <t>PASSING</t>
  </si>
  <si>
    <t>T_10.B_10\RNK.SPAN\LIST</t>
  </si>
  <si>
    <t>T_10.B_10\RNK.SPAN\NUM</t>
  </si>
  <si>
    <t>H I G H E S T   R A N K E D</t>
  </si>
  <si>
    <t>L O W E S T   R A N K E D</t>
  </si>
  <si>
    <t>ENROLLMENT.DATA\SWITCH\OFF_MESSAGE</t>
  </si>
  <si>
    <t>Contact Counseling &amp; Student Success to request your Enrollment History be automatically included, allowing you to utilized more advanced features of the GPA Simulator.</t>
  </si>
  <si>
    <t>INSTRUCTOR(S)</t>
  </si>
  <si>
    <t>COURSE-SECTION</t>
  </si>
  <si>
    <t>P R I O R   E N R O L L M E N T   H I S T O R Y</t>
  </si>
  <si>
    <t>↓</t>
  </si>
  <si>
    <t>↑</t>
  </si>
  <si>
    <t>TOP</t>
  </si>
  <si>
    <t>ADMIN</t>
  </si>
  <si>
    <t>VIEW\LIST</t>
  </si>
  <si>
    <t>USERS</t>
  </si>
  <si>
    <t>CRE.REG</t>
  </si>
  <si>
    <t>STA</t>
  </si>
  <si>
    <t>APPEAL</t>
  </si>
  <si>
    <t>ChkPt.1</t>
  </si>
  <si>
    <t>ChkPt.2</t>
  </si>
  <si>
    <t>ChkPt.3</t>
  </si>
  <si>
    <t>ChkPt.4</t>
  </si>
  <si>
    <t>AP\ChkPt\COD</t>
  </si>
  <si>
    <t>AP\ChkPt\MIN</t>
  </si>
  <si>
    <t>AP\ChkPt\MAX</t>
  </si>
  <si>
    <t>ChkPt.0</t>
  </si>
  <si>
    <t>AP\ChkPt\NUM</t>
  </si>
  <si>
    <t>AP\GPA\MIN</t>
  </si>
  <si>
    <t>AP\PROBA\COD</t>
  </si>
  <si>
    <t>AP.0</t>
  </si>
  <si>
    <t>AP.1</t>
  </si>
  <si>
    <t>AP.2</t>
  </si>
  <si>
    <t>AP.3</t>
  </si>
  <si>
    <t>AP.4</t>
  </si>
  <si>
    <t>GRADE.LTR\PGA</t>
  </si>
  <si>
    <t>ARROW\R</t>
  </si>
  <si>
    <t>→</t>
  </si>
  <si>
    <t>NON-PROG</t>
  </si>
  <si>
    <t>SWITCH\CALC</t>
  </si>
  <si>
    <t>TIT</t>
  </si>
  <si>
    <t>COU.ATM_CNT</t>
  </si>
  <si>
    <t>PANEK</t>
  </si>
  <si>
    <t>SOC-292</t>
  </si>
  <si>
    <t>SOC-291</t>
  </si>
  <si>
    <t>PKG-120</t>
  </si>
  <si>
    <t>PHO-114</t>
  </si>
  <si>
    <t>PHO-101</t>
  </si>
  <si>
    <t>PHL-216</t>
  </si>
  <si>
    <t>PHL-210</t>
  </si>
  <si>
    <t>MUS-234</t>
  </si>
  <si>
    <t>MUS-185</t>
  </si>
  <si>
    <t>MUS-149</t>
  </si>
  <si>
    <t>LHT-130</t>
  </si>
  <si>
    <t>LAT-211</t>
  </si>
  <si>
    <t>IMG-201</t>
  </si>
  <si>
    <t>IMG-112</t>
  </si>
  <si>
    <t>HOS-250</t>
  </si>
  <si>
    <t>HOS-240</t>
  </si>
  <si>
    <t>HES-132</t>
  </si>
  <si>
    <t>GRD-230</t>
  </si>
  <si>
    <t>GRD-200</t>
  </si>
  <si>
    <t>GRD-109</t>
  </si>
  <si>
    <t>GRD-108</t>
  </si>
  <si>
    <t>FRE-222</t>
  </si>
  <si>
    <t>ENR-292</t>
  </si>
  <si>
    <t>ENR-132</t>
  </si>
  <si>
    <t>ENG-121</t>
  </si>
  <si>
    <t>ELT-102</t>
  </si>
  <si>
    <t>ELT-100</t>
  </si>
  <si>
    <t>DSN-103</t>
  </si>
  <si>
    <t>DRA-119</t>
  </si>
  <si>
    <t>DRA-117</t>
  </si>
  <si>
    <t>DRA-115</t>
  </si>
  <si>
    <t>DAN-231</t>
  </si>
  <si>
    <t>COM-292</t>
  </si>
  <si>
    <t>CMP-271</t>
  </si>
  <si>
    <t>CMP-263</t>
  </si>
  <si>
    <t>CMP-255</t>
  </si>
  <si>
    <t>CMP-249</t>
  </si>
  <si>
    <t>CMP-149</t>
  </si>
  <si>
    <t>CJS-291</t>
  </si>
  <si>
    <t>CHM-228</t>
  </si>
  <si>
    <t>CDC-220</t>
  </si>
  <si>
    <t>CDC-210</t>
  </si>
  <si>
    <t>BUS-229</t>
  </si>
  <si>
    <t>BIO-228</t>
  </si>
  <si>
    <t>ART-238</t>
  </si>
  <si>
    <t>ACC-211</t>
  </si>
  <si>
    <t>GRD-117</t>
  </si>
  <si>
    <t>DSN-108</t>
  </si>
  <si>
    <t>CMP-297</t>
  </si>
  <si>
    <t>CJS-110</t>
  </si>
  <si>
    <t>MAT-244</t>
  </si>
  <si>
    <t>BUS-233</t>
  </si>
  <si>
    <t>ACC-108</t>
  </si>
  <si>
    <t>CJS-105</t>
  </si>
  <si>
    <t>COU.REG\1_SP\PCT</t>
  </si>
  <si>
    <t>COU.REG\1_P\PCT</t>
  </si>
  <si>
    <t>COU.REG\1_W\PCT</t>
  </si>
  <si>
    <t>COU.REG\1_F\PCT</t>
  </si>
  <si>
    <t>COU.REG\1_D\PCT</t>
  </si>
  <si>
    <t>COU.REG\1_C\PCT</t>
  </si>
  <si>
    <t>COU.REG\1_C.p\PCT</t>
  </si>
  <si>
    <t>COU.REG\1_B.m\PCT</t>
  </si>
  <si>
    <t>COU.REG\1_B\PCT</t>
  </si>
  <si>
    <t>COU.REG\1_B.p\PCT</t>
  </si>
  <si>
    <t>COU.REG\1_A.m\PCT</t>
  </si>
  <si>
    <t>COU.REG\1_A\PCT</t>
  </si>
  <si>
    <t>COU.REG\2_REG\CNT</t>
  </si>
  <si>
    <t>COU.REG\1_REG\CNT</t>
  </si>
  <si>
    <t>COU.REG\1_W.2_GRADE\VALUE</t>
  </si>
  <si>
    <t>COU.REG\1_W.2_GRADE\CNT</t>
  </si>
  <si>
    <t>COU.REG\1_F.2_GRADE\VALUE</t>
  </si>
  <si>
    <t>COU.REG\1_F.2_GRADE\CNT</t>
  </si>
  <si>
    <t>COU.REG\1_D.2_GRADE\VALUE</t>
  </si>
  <si>
    <t>COU.REG\1_D.2_GRADE\CNT</t>
  </si>
  <si>
    <t>COU.REG\1_C.2_GRADE\VALUE</t>
  </si>
  <si>
    <t>COU.REG\1_C.2_GRADE\CNT</t>
  </si>
  <si>
    <t>COU.REG\I_VALUE.LT\PCT</t>
  </si>
  <si>
    <t>COU.REG\I_VALUE.EQ\PCT</t>
  </si>
  <si>
    <t>COU.REG\I_VALUE.GT\PCT</t>
  </si>
  <si>
    <t>COU.REG\I_VALUE</t>
  </si>
  <si>
    <t>COU.REG\1_REG.2_REG\CNT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</si>
  <si>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</si>
  <si>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</si>
  <si>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</si>
  <si>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</si>
  <si>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</si>
  <si>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</si>
  <si>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</si>
  <si>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</si>
  <si>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</si>
  <si>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</si>
  <si>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</si>
  <si>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</si>
  <si>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</si>
  <si>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</si>
  <si>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</si>
  <si>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</si>
  <si>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</si>
  <si>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</si>
  <si>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</si>
  <si>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</si>
  <si>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</si>
  <si>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</si>
  <si>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</si>
  <si>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</si>
  <si>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</si>
  <si>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</si>
  <si>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</si>
  <si>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</si>
  <si>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</si>
  <si>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</si>
  <si>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</si>
  <si>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</si>
  <si>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</si>
  <si>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</si>
  <si>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</si>
  <si>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</si>
  <si>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</si>
  <si>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</si>
  <si>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</si>
  <si>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Critical Game Play</t>
  </si>
  <si>
    <t>Introduction to Policing</t>
  </si>
  <si>
    <t>URGOLA</t>
  </si>
  <si>
    <t>DOMINGUEZ</t>
  </si>
  <si>
    <t>VOLANTE</t>
  </si>
  <si>
    <t>COU.REG\1_D.2_GRADE\GRADE</t>
  </si>
  <si>
    <t>COU.REG\1_F.2_GRADE\GRADE</t>
  </si>
  <si>
    <t>COU.REG\1_pGRADE</t>
  </si>
  <si>
    <t>COU.REG\1_pVALUE</t>
  </si>
  <si>
    <t>BUS-228</t>
  </si>
  <si>
    <t>CMP-298</t>
  </si>
  <si>
    <t>COU\TOT</t>
  </si>
  <si>
    <t>ACTIVE.EST</t>
  </si>
  <si>
    <t>SAMPLE.SIZE\Min</t>
  </si>
  <si>
    <t>GRADE.AVG</t>
  </si>
  <si>
    <r>
      <t>G</t>
    </r>
    <r>
      <rPr>
        <b/>
        <sz val="20"/>
        <color theme="7"/>
        <rFont val="Arial Black"/>
        <family val="2"/>
      </rPr>
      <t xml:space="preserve"> </t>
    </r>
    <r>
      <rPr>
        <b/>
        <sz val="36"/>
        <color theme="7"/>
        <rFont val="Arial Black"/>
        <family val="2"/>
      </rPr>
      <t>P</t>
    </r>
    <r>
      <rPr>
        <b/>
        <sz val="20"/>
        <color theme="7"/>
        <rFont val="Arial Black"/>
        <family val="2"/>
      </rPr>
      <t xml:space="preserve"> </t>
    </r>
    <r>
      <rPr>
        <b/>
        <sz val="36"/>
        <color theme="7"/>
        <rFont val="Arial Black"/>
        <family val="2"/>
      </rPr>
      <t>A</t>
    </r>
    <r>
      <rPr>
        <b/>
        <sz val="20"/>
        <color theme="7"/>
        <rFont val="Arial Black"/>
        <family val="2"/>
      </rPr>
      <t xml:space="preserve"> </t>
    </r>
    <r>
      <rPr>
        <b/>
        <sz val="36"/>
        <color theme="7"/>
        <rFont val="Arial Black"/>
        <family val="2"/>
      </rPr>
      <t>=</t>
    </r>
  </si>
  <si>
    <t>CREDITS
ATTEMPTED</t>
  </si>
  <si>
    <t>CREDITS
ACCUMULATED</t>
  </si>
  <si>
    <t>M A X</t>
  </si>
  <si>
    <t>M I N</t>
  </si>
  <si>
    <t>GRADE.LTR\REM.A_F\PH</t>
  </si>
  <si>
    <t>GRADE.LTR\REM.P_F\PH</t>
  </si>
  <si>
    <t>GRADE.LTR\COL\PH</t>
  </si>
  <si>
    <t>GRADE.ALT</t>
  </si>
  <si>
    <t>CALCULATOR\GPA.PRM</t>
  </si>
  <si>
    <t>CALCULATOR\GPA.AVG</t>
  </si>
  <si>
    <t>CALCULATOR\GPA.MAX</t>
  </si>
  <si>
    <t>GRADE.MAX</t>
  </si>
  <si>
    <t>GRADE.MIN</t>
  </si>
  <si>
    <t>CALCULATOR\GPA.MIN</t>
  </si>
  <si>
    <t>CALCULATOR\GPA.ALT</t>
  </si>
  <si>
    <t>GPA.AVG_Run</t>
  </si>
  <si>
    <t>GPA.MAX_Run</t>
  </si>
  <si>
    <t>GPA.MIN_Run</t>
  </si>
  <si>
    <t>GPA.ALT_Run</t>
  </si>
  <si>
    <t>MAXIMUM GRADES</t>
  </si>
  <si>
    <t>RP\GRADE.STANDARD\LIST</t>
  </si>
  <si>
    <t>MY PROJECTIONS</t>
  </si>
  <si>
    <t>MINIMUM GRADES</t>
  </si>
  <si>
    <t xml:space="preserve">G  P  A     R  E  P  A  I  R     P  L  A  N      b  y  : </t>
  </si>
  <si>
    <t>&lt; SELECT &gt;</t>
  </si>
  <si>
    <t>↔</t>
  </si>
  <si>
    <t>RP\GPA.CHANGE\LIST</t>
  </si>
  <si>
    <t>₳</t>
  </si>
  <si>
    <t>INS</t>
  </si>
  <si>
    <t>INS.2</t>
  </si>
  <si>
    <t>INS.1</t>
  </si>
  <si>
    <t>{ENROLLMENT (BOE)}</t>
  </si>
  <si>
    <t>0</t>
  </si>
  <si>
    <t>3</t>
  </si>
  <si>
    <t>2</t>
  </si>
  <si>
    <t>29</t>
  </si>
  <si>
    <t>4</t>
  </si>
  <si>
    <t>1</t>
  </si>
  <si>
    <t>24</t>
  </si>
  <si>
    <t>22</t>
  </si>
  <si>
    <t>25</t>
  </si>
  <si>
    <t>1.5</t>
  </si>
  <si>
    <t>30</t>
  </si>
  <si>
    <t>37</t>
  </si>
  <si>
    <t>5</t>
  </si>
  <si>
    <t>COU\STATUS</t>
  </si>
  <si>
    <t>CURRENT</t>
  </si>
  <si>
    <t>3.5</t>
  </si>
  <si>
    <t>Accounting for Hospitality</t>
  </si>
  <si>
    <t>ARCHIVE</t>
  </si>
  <si>
    <t>2.0785106382978702</t>
  </si>
  <si>
    <t>2.7835000000000001</t>
  </si>
  <si>
    <t>3.24272727272727</t>
  </si>
  <si>
    <t>Intermediate Accounting I</t>
  </si>
  <si>
    <t>2.3333333333333299</t>
  </si>
  <si>
    <t>2.1133333333333302</t>
  </si>
  <si>
    <t>2.165</t>
  </si>
  <si>
    <t>1.8780487804878001</t>
  </si>
  <si>
    <t>2.266</t>
  </si>
  <si>
    <t>3.11</t>
  </si>
  <si>
    <t>2.5</t>
  </si>
  <si>
    <t>3.89</t>
  </si>
  <si>
    <t>Independent Study III</t>
  </si>
  <si>
    <t>2.2679999999999998</t>
  </si>
  <si>
    <t>3.2233333333333301</t>
  </si>
  <si>
    <t>1.0688288288288299</t>
  </si>
  <si>
    <t>2.0769841269841298</t>
  </si>
  <si>
    <t>1.47065217391304</t>
  </si>
  <si>
    <t>1.99982142857143</t>
  </si>
  <si>
    <t>1.81027027027027</t>
  </si>
  <si>
    <t>1.6116666666666699</t>
  </si>
  <si>
    <t>2.2766666666666699</t>
  </si>
  <si>
    <t>1.6</t>
  </si>
  <si>
    <t>2.4433333333333298</t>
  </si>
  <si>
    <t>2.2588888888888898</t>
  </si>
  <si>
    <t>1.15384615384615</t>
  </si>
  <si>
    <t>2.1009090909090902</t>
  </si>
  <si>
    <t>Internship Work Exp - Bio</t>
  </si>
  <si>
    <t>1.7107547169811299</t>
  </si>
  <si>
    <t>2.30964285714286</t>
  </si>
  <si>
    <t>1.9365168539325801</t>
  </si>
  <si>
    <t>2.4886666666666701</t>
  </si>
  <si>
    <t>1.665</t>
  </si>
  <si>
    <t>2.75</t>
  </si>
  <si>
    <t>2.2200000000000002</t>
  </si>
  <si>
    <t>1.8888888888888899</t>
  </si>
  <si>
    <t>2.0837500000000002</t>
  </si>
  <si>
    <t>2.89</t>
  </si>
  <si>
    <t>3.33</t>
  </si>
  <si>
    <t>Internship Exper-Bus (90-200)</t>
  </si>
  <si>
    <t>Internship Exper-Bus(135-300)</t>
  </si>
  <si>
    <t>Prin Int'l Business</t>
  </si>
  <si>
    <t>3.6666666666666701</t>
  </si>
  <si>
    <t>3.3333333333333299</t>
  </si>
  <si>
    <t>Curriculum in EC Education</t>
  </si>
  <si>
    <t>Effective Preschool Practices</t>
  </si>
  <si>
    <t>3.0680000000000001</t>
  </si>
  <si>
    <t>1.1890000000000001</t>
  </si>
  <si>
    <t>2.1821874999999999</t>
  </si>
  <si>
    <t>1.72382978723404</t>
  </si>
  <si>
    <t>2.3578048780487801</t>
  </si>
  <si>
    <t>1.9390909090909101</t>
  </si>
  <si>
    <t>2.5682352941176498</t>
  </si>
  <si>
    <t>1.5880000000000001</t>
  </si>
  <si>
    <t>2.3472</t>
  </si>
  <si>
    <t>1.6666666666666701</t>
  </si>
  <si>
    <t>Coop Work Exp Chemistry</t>
  </si>
  <si>
    <t>Intro to Public Safety Career</t>
  </si>
  <si>
    <t>2.4245454545454499</t>
  </si>
  <si>
    <t>1.3691489361702101</t>
  </si>
  <si>
    <t>1.2</t>
  </si>
  <si>
    <t>2.67</t>
  </si>
  <si>
    <t>1.5188888888888901</t>
  </si>
  <si>
    <t>3.29666666666667</t>
  </si>
  <si>
    <t>2.4</t>
  </si>
  <si>
    <t>2.665</t>
  </si>
  <si>
    <t>1.48780487804878</t>
  </si>
  <si>
    <t>3.25</t>
  </si>
  <si>
    <t>1.72727272727273</t>
  </si>
  <si>
    <t>2.4666666666666699</t>
  </si>
  <si>
    <t>1.01941176470588</t>
  </si>
  <si>
    <t>1.3333333333333299</t>
  </si>
  <si>
    <t>3.4175</t>
  </si>
  <si>
    <t>1.5825</t>
  </si>
  <si>
    <t>2.835</t>
  </si>
  <si>
    <t>2.6</t>
  </si>
  <si>
    <t>Database Prg (SQL)</t>
  </si>
  <si>
    <t>1.7766666666666699</t>
  </si>
  <si>
    <t>Advanced Web Programming</t>
  </si>
  <si>
    <t>Linux</t>
  </si>
  <si>
    <t>Web Development Workflow</t>
  </si>
  <si>
    <t>Mobile App Programming</t>
  </si>
  <si>
    <t>Co-op Exp - IT (90-200)</t>
  </si>
  <si>
    <t>Co-op Exp - IT (135-300)</t>
  </si>
  <si>
    <t>2.6666666666666701</t>
  </si>
  <si>
    <t>3.67</t>
  </si>
  <si>
    <t>1.743125</t>
  </si>
  <si>
    <t>2.4444444444444402</t>
  </si>
  <si>
    <t>2.4162499999999998</t>
  </si>
  <si>
    <t>Spec Topics-Communica</t>
  </si>
  <si>
    <t>1.99</t>
  </si>
  <si>
    <t>Dance Internship (90-200 hrs)</t>
  </si>
  <si>
    <t>Performance Lab I</t>
  </si>
  <si>
    <t>Performance Lab II</t>
  </si>
  <si>
    <t>Play Production I</t>
  </si>
  <si>
    <t>Introduction to Sewing</t>
  </si>
  <si>
    <t>2D Design for Designers</t>
  </si>
  <si>
    <t>2.3330357142857099</t>
  </si>
  <si>
    <t>2.6958823529411799</t>
  </si>
  <si>
    <t>2.3442857142857099</t>
  </si>
  <si>
    <t>2.8375675675675698</t>
  </si>
  <si>
    <t>Circuit Analysis DC/AC</t>
  </si>
  <si>
    <t>Circuit Measurement</t>
  </si>
  <si>
    <t>2.33</t>
  </si>
  <si>
    <t>1.53677333333333</t>
  </si>
  <si>
    <t>2.37921568627451</t>
  </si>
  <si>
    <t>1.54807894736842</t>
  </si>
  <si>
    <t>2.2530357142857098</t>
  </si>
  <si>
    <t>1.7989999999999999</t>
  </si>
  <si>
    <t>2.1237499999999998</t>
  </si>
  <si>
    <t>Intro to Linguistics</t>
  </si>
  <si>
    <t>0.71428571428571397</t>
  </si>
  <si>
    <t>1.6907142857142901</t>
  </si>
  <si>
    <t>3.4433333333333298</t>
  </si>
  <si>
    <t>Intro to Exp and Design</t>
  </si>
  <si>
    <t>8</t>
  </si>
  <si>
    <t>6</t>
  </si>
  <si>
    <t>French Conv/Lit II</t>
  </si>
  <si>
    <t>Comp Graphics for Designers I</t>
  </si>
  <si>
    <t>Comp Graphics for Designers II</t>
  </si>
  <si>
    <t>Digital Prepress</t>
  </si>
  <si>
    <t>Freelancing for Designers</t>
  </si>
  <si>
    <t>Comp Asst Illustrai</t>
  </si>
  <si>
    <t>1.1659999999999999</t>
  </si>
  <si>
    <t>3.2216666666666698</t>
  </si>
  <si>
    <t>1.9</t>
  </si>
  <si>
    <t>Cardio Conditioning</t>
  </si>
  <si>
    <t>1.7283076923076901</t>
  </si>
  <si>
    <t>2.10783783783784</t>
  </si>
  <si>
    <t>1.95825</t>
  </si>
  <si>
    <t>1.4668000000000001</t>
  </si>
  <si>
    <t>3.4660000000000002</t>
  </si>
  <si>
    <t>Hotel Operations</t>
  </si>
  <si>
    <t>Food Truck Entrepreneur</t>
  </si>
  <si>
    <t>X-R Principles</t>
  </si>
  <si>
    <t>Narrative/Storytelling in X-R</t>
  </si>
  <si>
    <t>2.1262500000000002</t>
  </si>
  <si>
    <t>3.835</t>
  </si>
  <si>
    <t>0.8</t>
  </si>
  <si>
    <t>3.335</t>
  </si>
  <si>
    <t>Intermediate Latin I</t>
  </si>
  <si>
    <t>Arboriculture</t>
  </si>
  <si>
    <t>1.7071240105540899</t>
  </si>
  <si>
    <t>2.43161849710983</t>
  </si>
  <si>
    <t>1.41834210526316</t>
  </si>
  <si>
    <t>2.2816580310880799</t>
  </si>
  <si>
    <t>2.1339999999999999</t>
  </si>
  <si>
    <t>1.36248175182482</t>
  </si>
  <si>
    <t>2.36791666666667</t>
  </si>
  <si>
    <t>1.6105882352941201</t>
  </si>
  <si>
    <t>2.3740243902439002</t>
  </si>
  <si>
    <t>1.3530588235294101</t>
  </si>
  <si>
    <t>2.2223076923076901</t>
  </si>
  <si>
    <t>1.4874358974359001</t>
  </si>
  <si>
    <t>2.2152941176470602</t>
  </si>
  <si>
    <t>1.69149253731343</t>
  </si>
  <si>
    <t>2.63866666666667</t>
  </si>
  <si>
    <t>1.5588235294117601</t>
  </si>
  <si>
    <t>1.87592592592593</t>
  </si>
  <si>
    <t>2.7320000000000002</t>
  </si>
  <si>
    <t>Ordinary Diff Eqn</t>
  </si>
  <si>
    <t>2.5714285714285698</t>
  </si>
  <si>
    <t>3.165</t>
  </si>
  <si>
    <t>1.81538461538462</t>
  </si>
  <si>
    <t>3.0495000000000001</t>
  </si>
  <si>
    <t>1.21428571428571</t>
  </si>
  <si>
    <t>2.25</t>
  </si>
  <si>
    <t>2.2233333333333301</t>
  </si>
  <si>
    <t>Intro to Technical Theatre</t>
  </si>
  <si>
    <t>1.5549999999999999</t>
  </si>
  <si>
    <t>Appr of Musical Theatre</t>
  </si>
  <si>
    <t>Independent Study</t>
  </si>
  <si>
    <t>10</t>
  </si>
  <si>
    <t>2.4077777777777798</t>
  </si>
  <si>
    <t>American Philosophy</t>
  </si>
  <si>
    <t>Contemporary Moral Issues</t>
  </si>
  <si>
    <t>Intro to Analog Photo Tech</t>
  </si>
  <si>
    <t>Photographic Processes</t>
  </si>
  <si>
    <t>3.665</t>
  </si>
  <si>
    <t>Packaging Design I</t>
  </si>
  <si>
    <t>1.3325</t>
  </si>
  <si>
    <t>1.56711038961039</t>
  </si>
  <si>
    <t>2.41608</t>
  </si>
  <si>
    <t>1.5615789473684201</t>
  </si>
  <si>
    <t>2.4854545454545498</t>
  </si>
  <si>
    <t>3.085</t>
  </si>
  <si>
    <t>1.57128630705394</t>
  </si>
  <si>
    <t>2.5051470588235301</t>
  </si>
  <si>
    <t>1.4175</t>
  </si>
  <si>
    <t>Spec Topics-Socio</t>
  </si>
  <si>
    <t>2.7912499999999998</t>
  </si>
  <si>
    <t>1.8571428571428601</t>
  </si>
  <si>
    <t>2.6963636363636398</t>
  </si>
  <si>
    <t>Routing I</t>
  </si>
  <si>
    <t>←</t>
  </si>
  <si>
    <t>ARROW\L</t>
  </si>
  <si>
    <t>CNSLR.DIS</t>
  </si>
  <si>
    <t>CNSLR\LIST</t>
  </si>
  <si>
    <t>CNSLR.FNM\LIST</t>
  </si>
  <si>
    <t>CNSLR.LNM\LIST</t>
  </si>
  <si>
    <t>CNSLR.EML\LIST</t>
  </si>
  <si>
    <t>CNSLR\CNT</t>
  </si>
  <si>
    <t>John</t>
  </si>
  <si>
    <t>Urgola</t>
  </si>
  <si>
    <t>jurgola@ccm.edu</t>
  </si>
  <si>
    <t>Ariella</t>
  </si>
  <si>
    <t>Panek</t>
  </si>
  <si>
    <t>apanek@ccm.edu</t>
  </si>
  <si>
    <t>Lisa</t>
  </si>
  <si>
    <t>Volante</t>
  </si>
  <si>
    <t>lvolante@ccm.edu</t>
  </si>
  <si>
    <t>Tannia</t>
  </si>
  <si>
    <t>Dominguez</t>
  </si>
  <si>
    <t>tdominguez@ccm.edu</t>
  </si>
  <si>
    <t>IF($B101=SWITCH\CALC\INACTV,"",IF($AR101&gt;1,"",IF($AR101="","",</t>
  </si>
  <si>
    <t>COU.REG\1_C.2_GRADE\GRADE</t>
  </si>
  <si>
    <t>COU.REG\1_W.2_GRADE\GRADE</t>
  </si>
  <si>
    <t>83</t>
  </si>
  <si>
    <t>45</t>
  </si>
  <si>
    <t>12</t>
  </si>
  <si>
    <t>15</t>
  </si>
  <si>
    <t>243</t>
  </si>
  <si>
    <t>75</t>
  </si>
  <si>
    <t>50</t>
  </si>
  <si>
    <t>14</t>
  </si>
  <si>
    <t>9</t>
  </si>
  <si>
    <t>86</t>
  </si>
  <si>
    <t>54</t>
  </si>
  <si>
    <t>85</t>
  </si>
  <si>
    <t>90</t>
  </si>
  <si>
    <t>33</t>
  </si>
  <si>
    <t>43</t>
  </si>
  <si>
    <t>16</t>
  </si>
  <si>
    <t>13</t>
  </si>
  <si>
    <t>56</t>
  </si>
  <si>
    <t>42</t>
  </si>
  <si>
    <t>#DIV/0</t>
  </si>
  <si>
    <t>17</t>
  </si>
  <si>
    <t>7</t>
  </si>
  <si>
    <t>79</t>
  </si>
  <si>
    <t>65</t>
  </si>
  <si>
    <t>66</t>
  </si>
  <si>
    <t>81</t>
  </si>
  <si>
    <t>239</t>
  </si>
  <si>
    <t>372</t>
  </si>
  <si>
    <t>11</t>
  </si>
  <si>
    <t>38</t>
  </si>
  <si>
    <t>36</t>
  </si>
  <si>
    <t>165</t>
  </si>
  <si>
    <t>329</t>
  </si>
  <si>
    <t>95</t>
  </si>
  <si>
    <t>214</t>
  </si>
  <si>
    <t>35</t>
  </si>
  <si>
    <t>128</t>
  </si>
  <si>
    <t>72</t>
  </si>
  <si>
    <t>18</t>
  </si>
  <si>
    <t>143</t>
  </si>
  <si>
    <t>91</t>
  </si>
  <si>
    <t>AVERAGE (C) 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</si>
</sst>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/dd/yy;@"/>
    <numFmt numFmtId="166" formatCode="0.0000"/>
    <numFmt numFmtId="167" formatCode="0.0000000"/>
  </numFmts>
  <fonts count="90">
    <font>
      <sz val="12"/>
      <color theme="1"/>
      <name val="Calibri"/>
      <family val="2"/>
      <scheme val="minor"/>
    </font>
    <font>
      <b/>
      <sz val="12"/>
      <color theme="1"/>
      <name val="Courier New"/>
      <family val="3"/>
    </font>
    <font>
      <b/>
      <sz val="12"/>
      <color theme="0"/>
      <name val="Courier New"/>
      <family val="3"/>
    </font>
    <font>
      <b/>
      <sz val="11"/>
      <color theme="1"/>
      <name val="Courier New"/>
      <family val="3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0"/>
      <name val="Courier New"/>
      <family val="3"/>
    </font>
    <font>
      <b/>
      <sz val="12"/>
      <name val="Courier New"/>
      <family val="3"/>
    </font>
    <font>
      <b/>
      <sz val="11"/>
      <color theme="3" tint="-0.499984740745262"/>
      <name val="Courier New"/>
      <family val="3"/>
    </font>
    <font>
      <b/>
      <sz val="12"/>
      <color theme="3" tint="-0.499984740745262"/>
      <name val="Courier New"/>
      <family val="3"/>
    </font>
    <font>
      <b/>
      <sz val="12"/>
      <color theme="0"/>
      <name val="Courier New"/>
      <family val="3"/>
    </font>
    <font>
      <b/>
      <sz val="12"/>
      <name val="Courier New"/>
      <family val="3"/>
    </font>
    <font>
      <b/>
      <sz val="10"/>
      <color theme="3" tint="-0.499984740745262"/>
      <name val="Courier New"/>
      <family val="3"/>
    </font>
    <font>
      <b/>
      <sz val="10"/>
      <color theme="0"/>
      <name val="Courier New"/>
      <family val="3"/>
    </font>
    <font>
      <b/>
      <sz val="12"/>
      <color theme="7" tint="0.79998168889431442"/>
      <name val="Courier New"/>
      <family val="3"/>
    </font>
    <font>
      <b/>
      <sz val="11"/>
      <name val="Courier New"/>
      <family val="3"/>
    </font>
    <font>
      <b/>
      <sz val="12"/>
      <color theme="7"/>
      <name val="Courier New"/>
      <family val="3"/>
    </font>
    <font>
      <b/>
      <sz val="12"/>
      <color theme="7" tint="0.59999389629810485"/>
      <name val="Courier New"/>
      <family val="3"/>
    </font>
    <font>
      <b/>
      <sz val="14"/>
      <color theme="1"/>
      <name val="Courier New"/>
      <family val="3"/>
    </font>
    <font>
      <b/>
      <sz val="12"/>
      <color theme="5" tint="-0.499984740745262"/>
      <name val="Courier New"/>
      <family val="3"/>
    </font>
    <font>
      <b/>
      <sz val="12"/>
      <color theme="9" tint="0.39997558519241921"/>
      <name val="Courier New"/>
      <family val="3"/>
    </font>
    <font>
      <b/>
      <sz val="12"/>
      <color rgb="FFFF6666"/>
      <name val="Courier New"/>
      <family val="3"/>
    </font>
    <font>
      <b/>
      <sz val="12"/>
      <color theme="4" tint="0.59999389629810485"/>
      <name val="Courier New"/>
      <family val="3"/>
    </font>
    <font>
      <b/>
      <i/>
      <sz val="12"/>
      <color theme="4" tint="0.59999389629810485"/>
      <name val="Courier New"/>
      <family val="3"/>
    </font>
    <font>
      <i/>
      <sz val="12"/>
      <color theme="3" tint="-0.499984740745262"/>
      <name val="Courier New"/>
      <family val="3"/>
    </font>
    <font>
      <i/>
      <sz val="12"/>
      <color theme="1"/>
      <name val="Courier New"/>
      <family val="3"/>
    </font>
    <font>
      <b/>
      <sz val="14"/>
      <color theme="3" tint="-0.499984740745262"/>
      <name val="Courier New"/>
      <family val="3"/>
    </font>
    <font>
      <b/>
      <sz val="12"/>
      <name val="Lucida Grande"/>
    </font>
    <font>
      <b/>
      <sz val="11"/>
      <color theme="2" tint="-0.499984740745262"/>
      <name val="Courier New"/>
      <family val="3"/>
    </font>
    <font>
      <b/>
      <sz val="12"/>
      <color theme="3"/>
      <name val="Courier New"/>
      <family val="3"/>
    </font>
    <font>
      <b/>
      <sz val="10"/>
      <color theme="4" tint="-0.499984740745262"/>
      <name val="Courier New"/>
      <family val="3"/>
    </font>
    <font>
      <b/>
      <sz val="14"/>
      <color theme="0"/>
      <name val="Courier New"/>
      <family val="3"/>
    </font>
    <font>
      <b/>
      <sz val="48"/>
      <color theme="7"/>
      <name val="Arial Black"/>
      <family val="2"/>
    </font>
    <font>
      <b/>
      <sz val="12"/>
      <name val="Zapf Dingbats"/>
      <family val="3"/>
    </font>
    <font>
      <i/>
      <sz val="9"/>
      <color theme="0" tint="-0.499984740745262"/>
      <name val="Courier New"/>
      <family val="3"/>
    </font>
    <font>
      <sz val="8"/>
      <name val="Calibri"/>
      <family val="2"/>
      <scheme val="minor"/>
    </font>
    <font>
      <b/>
      <sz val="14"/>
      <color theme="4" tint="-0.499984740745262"/>
      <name val="Source Code Pro"/>
      <family val="3"/>
    </font>
    <font>
      <b/>
      <sz val="16"/>
      <color theme="4" tint="-0.499984740745262"/>
      <name val="Source Code Pro"/>
      <family val="3"/>
    </font>
    <font>
      <b/>
      <sz val="20"/>
      <color theme="4" tint="-0.499984740745262"/>
      <name val="Source Code Pro"/>
      <family val="3"/>
    </font>
    <font>
      <b/>
      <sz val="12"/>
      <color theme="1" tint="0.34998626667073579"/>
      <name val="Courier New"/>
      <family val="3"/>
    </font>
    <font>
      <sz val="15"/>
      <color indexed="81"/>
      <name val="Source Code Pro"/>
      <family val="3"/>
    </font>
    <font>
      <i/>
      <sz val="20"/>
      <color rgb="FFC00000"/>
      <name val="Century Gothic"/>
      <family val="2"/>
    </font>
    <font>
      <sz val="12"/>
      <color theme="7" tint="0.79998168889431442"/>
      <name val="OCR A Std"/>
      <family val="3"/>
    </font>
    <font>
      <b/>
      <sz val="11"/>
      <color indexed="81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i/>
      <sz val="10"/>
      <color theme="0"/>
      <name val="Century Gothic"/>
      <family val="2"/>
    </font>
    <font>
      <sz val="12"/>
      <color theme="9" tint="-0.499984740745262"/>
      <name val="OCR A Std"/>
      <family val="3"/>
    </font>
    <font>
      <b/>
      <sz val="12"/>
      <name val="Calibri"/>
      <family val="2"/>
    </font>
    <font>
      <sz val="10"/>
      <color rgb="FF000000"/>
      <name val="Arial"/>
    </font>
    <font>
      <b/>
      <sz val="36"/>
      <color theme="7"/>
      <name val="Arial Black"/>
      <family val="2"/>
    </font>
    <font>
      <b/>
      <sz val="20"/>
      <color theme="7"/>
      <name val="Arial Black"/>
      <family val="2"/>
    </font>
    <font>
      <b/>
      <sz val="16"/>
      <color theme="5" tint="0.59999389629810485"/>
      <name val="Century Gothic"/>
      <family val="2"/>
    </font>
    <font>
      <b/>
      <sz val="16"/>
      <color theme="9" tint="0.59999389629810485"/>
      <name val="Century Gothic"/>
      <family val="2"/>
    </font>
    <font>
      <sz val="18"/>
      <color theme="5" tint="-0.499984740745262"/>
      <name val="OCR A Std"/>
    </font>
    <font>
      <sz val="18"/>
      <color theme="9" tint="-0.499984740745262"/>
      <name val="OCR A Std"/>
    </font>
    <font>
      <sz val="24"/>
      <color rgb="FF9C0000"/>
      <name val="OCR A Extended"/>
      <family val="3"/>
    </font>
    <font>
      <b/>
      <sz val="26"/>
      <color theme="9" tint="-0.499984740745262"/>
      <name val="OCR A Std"/>
      <family val="3"/>
    </font>
    <font>
      <sz val="18"/>
      <color theme="1"/>
      <name val="Century Gothic"/>
      <family val="2"/>
    </font>
    <font>
      <b/>
      <sz val="12"/>
      <color theme="7" tint="-0.499984740745262"/>
      <name val="Century Gothic"/>
      <family val="2"/>
    </font>
    <font>
      <b/>
      <sz val="12"/>
      <color rgb="FF006100"/>
      <name val="Century Gothic"/>
      <family val="2"/>
    </font>
    <font>
      <sz val="24"/>
      <color theme="7" tint="-0.499984740745262"/>
      <name val="OCR A Extended"/>
      <family val="3"/>
    </font>
    <font>
      <sz val="24"/>
      <color rgb="FF006100"/>
      <name val="OCR A Extended"/>
      <family val="3"/>
    </font>
    <font>
      <b/>
      <sz val="12"/>
      <color rgb="FF9C0000"/>
      <name val="Century Gothic"/>
      <family val="2"/>
    </font>
    <font>
      <b/>
      <sz val="12"/>
      <color theme="1" tint="0.14999847407452621"/>
      <name val="Century Gothic"/>
      <family val="2"/>
    </font>
    <font>
      <sz val="12"/>
      <color theme="1" tint="0.14999847407452621"/>
      <name val="OCR A Std"/>
      <family val="3"/>
    </font>
    <font>
      <b/>
      <sz val="24"/>
      <color rgb="FF800000"/>
      <name val="Courier New"/>
      <family val="3"/>
    </font>
    <font>
      <b/>
      <sz val="36"/>
      <color theme="7"/>
      <name val="OCR A Extended"/>
      <family val="3"/>
    </font>
    <font>
      <b/>
      <u/>
      <sz val="11"/>
      <color indexed="81"/>
      <name val="Century Gothic"/>
      <family val="2"/>
    </font>
    <font>
      <b/>
      <sz val="10"/>
      <color indexed="81"/>
      <name val="Century Gothic"/>
      <family val="2"/>
    </font>
    <font>
      <b/>
      <i/>
      <sz val="9"/>
      <color indexed="81"/>
      <name val="Century Gothic"/>
      <family val="2"/>
    </font>
    <font>
      <b/>
      <sz val="12"/>
      <color rgb="FFFF0000"/>
      <name val="Courier New"/>
      <family val="3"/>
    </font>
    <font>
      <sz val="16"/>
      <color theme="1"/>
      <name val="Century Gothic"/>
      <family val="2"/>
    </font>
    <font>
      <b/>
      <sz val="13"/>
      <color theme="3" tint="-0.499984740745262"/>
      <name val="Century Gothic"/>
      <family val="2"/>
    </font>
    <font>
      <sz val="13"/>
      <color theme="9" tint="-0.499984740745262"/>
      <name val="OCR A Std"/>
      <family val="3"/>
    </font>
    <font>
      <i/>
      <sz val="10"/>
      <color theme="5" tint="-0.249977111117893"/>
      <name val="Century Gothic"/>
      <family val="2"/>
    </font>
    <font>
      <b/>
      <sz val="12"/>
      <color theme="1"/>
      <name val="Calibri"/>
      <family val="2"/>
      <scheme val="minor"/>
    </font>
    <font>
      <sz val="12"/>
      <color theme="1"/>
      <name val="OCR A Std"/>
      <family val="3"/>
    </font>
    <font>
      <b/>
      <sz val="12"/>
      <color theme="7"/>
      <name val="Century Gothic"/>
      <family val="2"/>
    </font>
    <font>
      <b/>
      <sz val="1"/>
      <color theme="0"/>
      <name val="Courier New"/>
      <family val="3"/>
    </font>
    <font>
      <sz val="19"/>
      <color theme="1"/>
      <name val="Century Gothic"/>
      <family val="2"/>
    </font>
    <font>
      <sz val="18"/>
      <color theme="10"/>
      <name val="Calibri"/>
      <family val="2"/>
      <scheme val="minor"/>
    </font>
    <font>
      <sz val="18"/>
      <color theme="0"/>
      <name val="Century Gothic"/>
      <family val="2"/>
    </font>
    <font>
      <sz val="20"/>
      <color theme="0"/>
      <name val="Century Gothic"/>
      <family val="2"/>
    </font>
    <font>
      <b/>
      <sz val="28"/>
      <color theme="0"/>
      <name val="Calibri"/>
      <family val="2"/>
      <scheme val="minor"/>
    </font>
    <font>
      <sz val="16"/>
      <color theme="7" tint="-0.249977111117893"/>
      <name val="Century Gothic"/>
      <family val="2"/>
    </font>
    <font>
      <sz val="10"/>
      <color theme="1"/>
      <name val="Century Gothic"/>
      <family val="2"/>
    </font>
    <font>
      <b/>
      <sz val="12"/>
      <color theme="4"/>
      <name val="Courier New"/>
      <family val="3"/>
    </font>
    <font>
      <b/>
      <sz val="16"/>
      <color indexed="81"/>
      <name val="Century Gothic"/>
      <family val="2"/>
    </font>
    <font>
      <i/>
      <sz val="10"/>
      <color theme="0" tint="-0.499984740745262"/>
      <name val="Courier New"/>
      <family val="3"/>
    </font>
  </fonts>
  <fills count="48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180">
        <stop position="0">
          <color theme="7" tint="0.59999389629810485"/>
        </stop>
        <stop position="1">
          <color rgb="FFC6EFCE"/>
        </stop>
      </gradientFill>
    </fill>
    <fill>
      <gradientFill>
        <stop position="0">
          <color theme="7" tint="0.59999389629810485"/>
        </stop>
        <stop position="1">
          <color rgb="FFFFC7CE"/>
        </stop>
      </gradientFill>
    </fill>
  </fills>
  <borders count="84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ck">
        <color theme="1" tint="0.14999847407452621"/>
      </left>
      <right style="thick">
        <color theme="1" tint="0.14999847407452621"/>
      </right>
      <top/>
      <bottom style="thick">
        <color theme="1" tint="0.14999847407452621"/>
      </bottom>
      <diagonal/>
    </border>
    <border>
      <left style="thick">
        <color theme="7"/>
      </left>
      <right/>
      <top style="thick">
        <color theme="7"/>
      </top>
      <bottom/>
      <diagonal/>
    </border>
    <border>
      <left/>
      <right/>
      <top style="thick">
        <color theme="7"/>
      </top>
      <bottom/>
      <diagonal/>
    </border>
    <border>
      <left/>
      <right style="thick">
        <color theme="7"/>
      </right>
      <top style="thick">
        <color theme="7"/>
      </top>
      <bottom/>
      <diagonal/>
    </border>
    <border>
      <left style="thick">
        <color theme="7"/>
      </left>
      <right/>
      <top/>
      <bottom/>
      <diagonal/>
    </border>
    <border>
      <left/>
      <right style="thick">
        <color theme="7"/>
      </right>
      <top/>
      <bottom/>
      <diagonal/>
    </border>
    <border>
      <left style="thick">
        <color theme="7"/>
      </left>
      <right/>
      <top/>
      <bottom style="thick">
        <color theme="7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7"/>
      </right>
      <top/>
      <bottom style="thick">
        <color theme="7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Dashed">
        <color theme="4" tint="-0.499984740745262"/>
      </top>
      <bottom/>
      <diagonal/>
    </border>
    <border>
      <left/>
      <right/>
      <top/>
      <bottom style="mediumDashed">
        <color theme="1" tint="0.34998626667073579"/>
      </bottom>
      <diagonal/>
    </border>
    <border>
      <left/>
      <right style="mediumDashed">
        <color theme="4" tint="-0.499984740745262"/>
      </right>
      <top style="mediumDashed">
        <color theme="4" tint="-0.499984740745262"/>
      </top>
      <bottom/>
      <diagonal/>
    </border>
    <border>
      <left/>
      <right style="mediumDashed">
        <color theme="4" tint="-0.499984740745262"/>
      </right>
      <top/>
      <bottom/>
      <diagonal/>
    </border>
    <border>
      <left/>
      <right style="mediumDashed">
        <color theme="4" tint="-0.499984740745262"/>
      </right>
      <top/>
      <bottom style="mediumDashed">
        <color theme="1" tint="0.34998626667073579"/>
      </bottom>
      <diagonal/>
    </border>
    <border>
      <left style="mediumDashed">
        <color theme="4" tint="-0.499984740745262"/>
      </left>
      <right/>
      <top style="mediumDashed">
        <color theme="4" tint="-0.499984740745262"/>
      </top>
      <bottom/>
      <diagonal/>
    </border>
    <border>
      <left style="mediumDashed">
        <color theme="4" tint="-0.499984740745262"/>
      </left>
      <right/>
      <top/>
      <bottom/>
      <diagonal/>
    </border>
    <border>
      <left style="mediumDashed">
        <color theme="4" tint="-0.499984740745262"/>
      </left>
      <right/>
      <top/>
      <bottom style="mediumDashed">
        <color theme="1" tint="0.34998626667073579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thick">
        <color theme="1" tint="0.14996795556505021"/>
      </left>
      <right style="thick">
        <color theme="1" tint="0.14996795556505021"/>
      </right>
      <top style="thick">
        <color theme="1" tint="0.14996795556505021"/>
      </top>
      <bottom/>
      <diagonal/>
    </border>
    <border>
      <left style="thick">
        <color theme="1" tint="0.14996795556505021"/>
      </left>
      <right/>
      <top/>
      <bottom/>
      <diagonal/>
    </border>
    <border>
      <left/>
      <right style="thick">
        <color theme="1" tint="0.14996795556505021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 style="thick">
        <color theme="5" tint="-0.499984740745262"/>
      </right>
      <top/>
      <bottom/>
      <diagonal/>
    </border>
    <border>
      <left style="thick">
        <color theme="5" tint="-0.499984740745262"/>
      </left>
      <right style="thick">
        <color theme="5" tint="-0.499984740745262"/>
      </right>
      <top/>
      <bottom style="thick">
        <color theme="5" tint="-0.499984740745262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2" tint="-9.9948118533890809E-2"/>
      </left>
      <right/>
      <top/>
      <bottom/>
      <diagonal/>
    </border>
    <border>
      <left style="thick">
        <color theme="7"/>
      </left>
      <right style="thick">
        <color theme="7"/>
      </right>
      <top style="thick">
        <color theme="7"/>
      </top>
      <bottom/>
      <diagonal/>
    </border>
    <border>
      <left style="thick">
        <color theme="7"/>
      </left>
      <right style="thick">
        <color theme="7"/>
      </right>
      <top/>
      <bottom/>
      <diagonal/>
    </border>
    <border>
      <left style="thick">
        <color theme="7"/>
      </left>
      <right style="thick">
        <color theme="7"/>
      </right>
      <top/>
      <bottom style="thick">
        <color theme="7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mediumDashed">
        <color theme="3" tint="0.79998168889431442"/>
      </left>
      <right/>
      <top style="mediumDashed">
        <color theme="3" tint="0.79998168889431442"/>
      </top>
      <bottom style="mediumDashed">
        <color theme="3" tint="0.79998168889431442"/>
      </bottom>
      <diagonal/>
    </border>
    <border>
      <left/>
      <right/>
      <top style="mediumDashed">
        <color theme="3" tint="0.79998168889431442"/>
      </top>
      <bottom style="mediumDashed">
        <color theme="3" tint="0.79998168889431442"/>
      </bottom>
      <diagonal/>
    </border>
    <border>
      <left/>
      <right style="mediumDashed">
        <color theme="3" tint="0.79998168889431442"/>
      </right>
      <top style="mediumDashed">
        <color theme="3" tint="0.79998168889431442"/>
      </top>
      <bottom style="mediumDashed">
        <color theme="3" tint="0.79998168889431442"/>
      </bottom>
      <diagonal/>
    </border>
    <border>
      <left/>
      <right style="mediumDashed">
        <color theme="3" tint="0.79998168889431442"/>
      </right>
      <top/>
      <bottom/>
      <diagonal/>
    </border>
    <border>
      <left style="dashed">
        <color theme="0" tint="-0.14996795556505021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</borders>
  <cellStyleXfs count="90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9" fillId="0" borderId="0"/>
  </cellStyleXfs>
  <cellXfs count="346">
    <xf numFmtId="0" fontId="0" fillId="0" borderId="0" xfId="0"/>
    <xf numFmtId="0" fontId="6" fillId="7" borderId="1" xfId="0" applyFont="1" applyFill="1" applyBorder="1" applyAlignment="1" applyProtection="1">
      <alignment horizontal="center" vertical="center" shrinkToFit="1"/>
      <protection hidden="1"/>
    </xf>
    <xf numFmtId="0" fontId="6" fillId="13" borderId="1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9" fillId="14" borderId="17" xfId="0" applyFont="1" applyFill="1" applyBorder="1" applyAlignment="1" applyProtection="1">
      <alignment horizontal="center" vertical="center" shrinkToFit="1"/>
      <protection hidden="1"/>
    </xf>
    <xf numFmtId="0" fontId="1" fillId="3" borderId="0" xfId="0" applyFont="1" applyFill="1" applyAlignment="1" applyProtection="1">
      <alignment horizontal="center" vertical="center" shrinkToFit="1"/>
      <protection hidden="1"/>
    </xf>
    <xf numFmtId="0" fontId="1" fillId="33" borderId="21" xfId="0" applyFont="1" applyFill="1" applyBorder="1" applyAlignment="1" applyProtection="1">
      <alignment horizontal="center" vertical="center" shrinkToFit="1"/>
      <protection hidden="1"/>
    </xf>
    <xf numFmtId="0" fontId="1" fillId="33" borderId="22" xfId="0" applyFont="1" applyFill="1" applyBorder="1" applyAlignment="1" applyProtection="1">
      <alignment horizontal="center" vertical="center" shrinkToFit="1"/>
      <protection hidden="1"/>
    </xf>
    <xf numFmtId="0" fontId="1" fillId="33" borderId="0" xfId="0" applyFont="1" applyFill="1" applyBorder="1" applyAlignment="1" applyProtection="1">
      <alignment horizontal="center" vertical="center" shrinkToFit="1"/>
      <protection hidden="1"/>
    </xf>
    <xf numFmtId="0" fontId="1" fillId="33" borderId="24" xfId="0" applyFont="1" applyFill="1" applyBorder="1" applyAlignment="1" applyProtection="1">
      <alignment horizontal="center" vertical="center" shrinkToFit="1"/>
      <protection hidden="1"/>
    </xf>
    <xf numFmtId="0" fontId="2" fillId="19" borderId="1" xfId="0" applyFont="1" applyFill="1" applyBorder="1" applyAlignment="1" applyProtection="1">
      <alignment horizontal="center" vertical="center" shrinkToFit="1"/>
      <protection hidden="1"/>
    </xf>
    <xf numFmtId="0" fontId="1" fillId="12" borderId="0" xfId="0" applyFont="1" applyFill="1" applyBorder="1" applyAlignment="1" applyProtection="1">
      <alignment horizontal="center" vertical="center" shrinkToFit="1"/>
      <protection hidden="1"/>
    </xf>
    <xf numFmtId="0" fontId="12" fillId="33" borderId="0" xfId="0" applyFont="1" applyFill="1" applyBorder="1" applyAlignment="1" applyProtection="1">
      <alignment vertical="center" shrinkToFit="1"/>
      <protection hidden="1"/>
    </xf>
    <xf numFmtId="0" fontId="1" fillId="33" borderId="23" xfId="0" applyFont="1" applyFill="1" applyBorder="1" applyAlignment="1" applyProtection="1">
      <alignment horizontal="center" vertical="center" shrinkToFit="1"/>
      <protection hidden="1"/>
    </xf>
    <xf numFmtId="0" fontId="1" fillId="8" borderId="6" xfId="0" applyFont="1" applyFill="1" applyBorder="1" applyAlignment="1" applyProtection="1">
      <alignment horizontal="center" vertical="center" shrinkToFit="1"/>
      <protection hidden="1"/>
    </xf>
    <xf numFmtId="0" fontId="1" fillId="8" borderId="7" xfId="0" applyFont="1" applyFill="1" applyBorder="1" applyAlignment="1" applyProtection="1">
      <alignment horizontal="center" vertical="center" shrinkToFit="1"/>
      <protection hidden="1"/>
    </xf>
    <xf numFmtId="0" fontId="1" fillId="8" borderId="8" xfId="0" applyFont="1" applyFill="1" applyBorder="1" applyAlignment="1" applyProtection="1">
      <alignment horizontal="center" vertical="center" shrinkToFit="1"/>
      <protection hidden="1"/>
    </xf>
    <xf numFmtId="0" fontId="1" fillId="8" borderId="13" xfId="0" applyFont="1" applyFill="1" applyBorder="1" applyAlignment="1" applyProtection="1">
      <alignment horizontal="center" vertical="center" shrinkToFit="1"/>
      <protection hidden="1"/>
    </xf>
    <xf numFmtId="0" fontId="1" fillId="8" borderId="0" xfId="0" applyFont="1" applyFill="1" applyBorder="1" applyAlignment="1" applyProtection="1">
      <alignment horizontal="center" vertical="center" shrinkToFit="1"/>
      <protection hidden="1"/>
    </xf>
    <xf numFmtId="0" fontId="1" fillId="8" borderId="9" xfId="0" applyFont="1" applyFill="1" applyBorder="1" applyAlignment="1" applyProtection="1">
      <alignment horizontal="center" vertical="center" shrinkToFit="1"/>
      <protection hidden="1"/>
    </xf>
    <xf numFmtId="0" fontId="1" fillId="8" borderId="10" xfId="0" applyFont="1" applyFill="1" applyBorder="1" applyAlignment="1" applyProtection="1">
      <alignment horizontal="center" vertical="center" shrinkToFit="1"/>
      <protection hidden="1"/>
    </xf>
    <xf numFmtId="0" fontId="1" fillId="8" borderId="3" xfId="0" applyFont="1" applyFill="1" applyBorder="1" applyAlignment="1" applyProtection="1">
      <alignment horizontal="center" vertical="center" shrinkToFit="1"/>
      <protection hidden="1"/>
    </xf>
    <xf numFmtId="0" fontId="1" fillId="8" borderId="11" xfId="0" applyFont="1" applyFill="1" applyBorder="1" applyAlignment="1" applyProtection="1">
      <alignment horizontal="center" vertical="center" shrinkToFit="1"/>
      <protection hidden="1"/>
    </xf>
    <xf numFmtId="0" fontId="1" fillId="8" borderId="12" xfId="0" applyFont="1" applyFill="1" applyBorder="1" applyAlignment="1" applyProtection="1">
      <alignment horizontal="center" vertical="center" shrinkToFit="1"/>
      <protection hidden="1"/>
    </xf>
    <xf numFmtId="0" fontId="6" fillId="12" borderId="1" xfId="0" applyFont="1" applyFill="1" applyBorder="1" applyAlignment="1" applyProtection="1">
      <alignment horizontal="center" vertical="center" shrinkToFit="1"/>
      <protection hidden="1"/>
    </xf>
    <xf numFmtId="0" fontId="9" fillId="14" borderId="1" xfId="0" applyFont="1" applyFill="1" applyBorder="1" applyAlignment="1" applyProtection="1">
      <alignment horizontal="center" vertical="center" shrinkToFit="1"/>
      <protection hidden="1"/>
    </xf>
    <xf numFmtId="1" fontId="9" fillId="14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8" borderId="0" xfId="0" applyFont="1" applyFill="1" applyAlignment="1" applyProtection="1">
      <alignment horizontal="center" vertical="center" shrinkToFit="1"/>
      <protection hidden="1"/>
    </xf>
    <xf numFmtId="164" fontId="9" fillId="14" borderId="1" xfId="0" applyNumberFormat="1" applyFont="1" applyFill="1" applyBorder="1" applyAlignment="1" applyProtection="1">
      <alignment horizontal="center" vertical="center" shrinkToFit="1"/>
      <protection hidden="1"/>
    </xf>
    <xf numFmtId="0" fontId="26" fillId="14" borderId="1" xfId="0" applyFont="1" applyFill="1" applyBorder="1" applyAlignment="1" applyProtection="1">
      <alignment horizontal="center" vertical="center" shrinkToFit="1"/>
      <protection hidden="1"/>
    </xf>
    <xf numFmtId="0" fontId="24" fillId="14" borderId="16" xfId="0" applyFont="1" applyFill="1" applyBorder="1" applyAlignment="1" applyProtection="1">
      <alignment horizontal="center" vertical="center" shrinkToFit="1"/>
      <protection hidden="1"/>
    </xf>
    <xf numFmtId="2" fontId="9" fillId="14" borderId="1" xfId="0" applyNumberFormat="1" applyFont="1" applyFill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Alignment="1" applyProtection="1">
      <alignment horizontal="center" vertical="center" shrinkToFit="1"/>
      <protection hidden="1"/>
    </xf>
    <xf numFmtId="0" fontId="1" fillId="5" borderId="1" xfId="0" applyFont="1" applyFill="1" applyBorder="1" applyAlignment="1" applyProtection="1">
      <alignment horizontal="center" vertical="center" shrinkToFit="1"/>
      <protection hidden="1"/>
    </xf>
    <xf numFmtId="164" fontId="3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25" fillId="8" borderId="16" xfId="0" applyFont="1" applyFill="1" applyBorder="1" applyAlignment="1" applyProtection="1">
      <alignment horizontal="center" vertical="center" shrinkToFit="1"/>
      <protection hidden="1"/>
    </xf>
    <xf numFmtId="2" fontId="3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32" borderId="1" xfId="0" applyFont="1" applyFill="1" applyBorder="1" applyAlignment="1" applyProtection="1">
      <alignment horizontal="center" vertical="center" shrinkToFit="1"/>
      <protection hidden="1"/>
    </xf>
    <xf numFmtId="164" fontId="6" fillId="19" borderId="1" xfId="0" applyNumberFormat="1" applyFont="1" applyFill="1" applyBorder="1" applyAlignment="1" applyProtection="1">
      <alignment horizontal="center" vertical="center" shrinkToFit="1"/>
      <protection hidden="1"/>
    </xf>
    <xf numFmtId="0" fontId="31" fillId="19" borderId="1" xfId="0" applyFont="1" applyFill="1" applyBorder="1" applyAlignment="1" applyProtection="1">
      <alignment horizontal="center" vertical="center" shrinkToFit="1"/>
      <protection hidden="1"/>
    </xf>
    <xf numFmtId="2" fontId="6" fillId="19" borderId="1" xfId="0" applyNumberFormat="1" applyFont="1" applyFill="1" applyBorder="1" applyAlignment="1" applyProtection="1">
      <alignment horizontal="center" vertical="center" shrinkToFit="1"/>
      <protection hidden="1"/>
    </xf>
    <xf numFmtId="0" fontId="28" fillId="25" borderId="1" xfId="0" applyFont="1" applyFill="1" applyBorder="1" applyAlignment="1" applyProtection="1">
      <alignment horizontal="center" vertical="center" shrinkToFit="1"/>
      <protection hidden="1"/>
    </xf>
    <xf numFmtId="2" fontId="1" fillId="2" borderId="0" xfId="0" applyNumberFormat="1" applyFont="1" applyFill="1" applyAlignment="1" applyProtection="1">
      <alignment horizontal="center" vertical="center" shrinkToFit="1"/>
      <protection hidden="1"/>
    </xf>
    <xf numFmtId="0" fontId="18" fillId="4" borderId="1" xfId="0" applyFont="1" applyFill="1" applyBorder="1" applyAlignment="1" applyProtection="1">
      <alignment horizontal="center" vertical="center" shrinkToFit="1"/>
      <protection locked="0" hidden="1"/>
    </xf>
    <xf numFmtId="0" fontId="1" fillId="3" borderId="0" xfId="0" applyFont="1" applyFill="1" applyBorder="1" applyAlignment="1" applyProtection="1">
      <alignment horizontal="center" vertical="center" shrinkToFit="1"/>
      <protection hidden="1"/>
    </xf>
    <xf numFmtId="1" fontId="9" fillId="27" borderId="1" xfId="0" applyNumberFormat="1" applyFont="1" applyFill="1" applyBorder="1" applyAlignment="1" applyProtection="1">
      <alignment horizontal="center" vertical="center" shrinkToFit="1"/>
      <protection hidden="1"/>
    </xf>
    <xf numFmtId="1" fontId="9" fillId="37" borderId="1" xfId="0" applyNumberFormat="1" applyFont="1" applyFill="1" applyBorder="1" applyAlignment="1" applyProtection="1">
      <alignment horizontal="center" vertical="center" shrinkToFit="1"/>
      <protection hidden="1"/>
    </xf>
    <xf numFmtId="0" fontId="1" fillId="3" borderId="11" xfId="0" applyFont="1" applyFill="1" applyBorder="1" applyAlignment="1" applyProtection="1">
      <alignment horizontal="center" vertical="center" shrinkToFit="1"/>
      <protection hidden="1"/>
    </xf>
    <xf numFmtId="0" fontId="1" fillId="3" borderId="7" xfId="0" applyFont="1" applyFill="1" applyBorder="1" applyAlignment="1" applyProtection="1">
      <alignment horizontal="center" vertical="center" shrinkToFit="1"/>
      <protection hidden="1"/>
    </xf>
    <xf numFmtId="0" fontId="1" fillId="3" borderId="8" xfId="0" applyFont="1" applyFill="1" applyBorder="1" applyAlignment="1" applyProtection="1">
      <alignment horizontal="center" vertical="center" shrinkToFit="1"/>
      <protection hidden="1"/>
    </xf>
    <xf numFmtId="0" fontId="1" fillId="3" borderId="9" xfId="0" applyFont="1" applyFill="1" applyBorder="1" applyAlignment="1" applyProtection="1">
      <alignment horizontal="center" vertical="center" shrinkToFit="1"/>
      <protection hidden="1"/>
    </xf>
    <xf numFmtId="0" fontId="1" fillId="3" borderId="12" xfId="0" applyFont="1" applyFill="1" applyBorder="1" applyAlignment="1" applyProtection="1">
      <alignment horizontal="center" vertical="center" shrinkToFit="1"/>
      <protection hidden="1"/>
    </xf>
    <xf numFmtId="0" fontId="1" fillId="3" borderId="1" xfId="0" applyFont="1" applyFill="1" applyBorder="1" applyAlignment="1" applyProtection="1">
      <alignment horizontal="center" vertical="center" shrinkToFit="1"/>
      <protection hidden="1"/>
    </xf>
    <xf numFmtId="0" fontId="2" fillId="10" borderId="7" xfId="0" applyFont="1" applyFill="1" applyBorder="1" applyAlignment="1" applyProtection="1">
      <alignment horizontal="center" shrinkToFit="1"/>
      <protection hidden="1"/>
    </xf>
    <xf numFmtId="0" fontId="2" fillId="10" borderId="11" xfId="0" applyFont="1" applyFill="1" applyBorder="1" applyAlignment="1" applyProtection="1">
      <alignment horizontal="center" vertical="top" shrinkToFit="1"/>
      <protection hidden="1"/>
    </xf>
    <xf numFmtId="1" fontId="9" fillId="37" borderId="3" xfId="0" applyNumberFormat="1" applyFont="1" applyFill="1" applyBorder="1" applyAlignment="1" applyProtection="1">
      <alignment horizontal="center" vertical="center" shrinkToFit="1"/>
      <protection hidden="1"/>
    </xf>
    <xf numFmtId="1" fontId="9" fillId="27" borderId="3" xfId="0" applyNumberFormat="1" applyFont="1" applyFill="1" applyBorder="1" applyAlignment="1" applyProtection="1">
      <alignment horizontal="center" vertical="center" shrinkToFit="1"/>
      <protection hidden="1"/>
    </xf>
    <xf numFmtId="0" fontId="1" fillId="30" borderId="43" xfId="0" applyFont="1" applyFill="1" applyBorder="1" applyAlignment="1" applyProtection="1">
      <alignment horizontal="center" vertical="center" shrinkToFit="1"/>
      <protection hidden="1"/>
    </xf>
    <xf numFmtId="0" fontId="1" fillId="30" borderId="38" xfId="0" applyFont="1" applyFill="1" applyBorder="1" applyAlignment="1" applyProtection="1">
      <alignment horizontal="center" vertical="center" shrinkToFit="1"/>
      <protection hidden="1"/>
    </xf>
    <xf numFmtId="0" fontId="1" fillId="30" borderId="40" xfId="0" applyFont="1" applyFill="1" applyBorder="1" applyAlignment="1" applyProtection="1">
      <alignment horizontal="center" vertical="center" shrinkToFit="1"/>
      <protection hidden="1"/>
    </xf>
    <xf numFmtId="0" fontId="1" fillId="30" borderId="44" xfId="0" applyFont="1" applyFill="1" applyBorder="1" applyAlignment="1" applyProtection="1">
      <alignment horizontal="center" vertical="center" shrinkToFit="1"/>
      <protection hidden="1"/>
    </xf>
    <xf numFmtId="0" fontId="1" fillId="30" borderId="41" xfId="0" applyFont="1" applyFill="1" applyBorder="1" applyAlignment="1" applyProtection="1">
      <alignment horizontal="center" vertical="center" shrinkToFit="1"/>
      <protection hidden="1"/>
    </xf>
    <xf numFmtId="0" fontId="1" fillId="30" borderId="45" xfId="0" applyFont="1" applyFill="1" applyBorder="1" applyAlignment="1" applyProtection="1">
      <alignment horizontal="center" vertical="center" shrinkToFit="1"/>
      <protection hidden="1"/>
    </xf>
    <xf numFmtId="0" fontId="1" fillId="30" borderId="39" xfId="0" applyFont="1" applyFill="1" applyBorder="1" applyAlignment="1" applyProtection="1">
      <alignment horizontal="center" vertical="center" shrinkToFit="1"/>
      <protection hidden="1"/>
    </xf>
    <xf numFmtId="0" fontId="1" fillId="30" borderId="42" xfId="0" applyFont="1" applyFill="1" applyBorder="1" applyAlignment="1" applyProtection="1">
      <alignment horizontal="center" vertical="center" shrinkToFit="1"/>
      <protection hidden="1"/>
    </xf>
    <xf numFmtId="0" fontId="37" fillId="30" borderId="0" xfId="0" applyFont="1" applyFill="1" applyAlignment="1" applyProtection="1">
      <alignment vertical="center" shrinkToFit="1"/>
      <protection hidden="1"/>
    </xf>
    <xf numFmtId="0" fontId="44" fillId="7" borderId="14" xfId="0" applyFont="1" applyFill="1" applyBorder="1" applyAlignment="1" applyProtection="1">
      <alignment horizontal="center" shrinkToFit="1"/>
      <protection hidden="1"/>
    </xf>
    <xf numFmtId="0" fontId="44" fillId="7" borderId="15" xfId="0" applyFont="1" applyFill="1" applyBorder="1" applyAlignment="1" applyProtection="1">
      <alignment horizontal="center" vertical="top" shrinkToFit="1"/>
      <protection hidden="1"/>
    </xf>
    <xf numFmtId="0" fontId="46" fillId="7" borderId="14" xfId="0" applyFont="1" applyFill="1" applyBorder="1" applyAlignment="1" applyProtection="1">
      <alignment horizontal="center" shrinkToFit="1"/>
      <protection hidden="1"/>
    </xf>
    <xf numFmtId="164" fontId="6" fillId="12" borderId="1" xfId="0" applyNumberFormat="1" applyFont="1" applyFill="1" applyBorder="1" applyAlignment="1" applyProtection="1">
      <alignment horizontal="center" vertical="center" shrinkToFit="1"/>
      <protection hidden="1"/>
    </xf>
    <xf numFmtId="165" fontId="14" fillId="20" borderId="5" xfId="0" applyNumberFormat="1" applyFont="1" applyFill="1" applyBorder="1" applyAlignment="1" applyProtection="1">
      <alignment horizontal="center" vertical="center" shrinkToFit="1"/>
      <protection hidden="1"/>
    </xf>
    <xf numFmtId="1" fontId="19" fillId="24" borderId="5" xfId="0" applyNumberFormat="1" applyFont="1" applyFill="1" applyBorder="1" applyAlignment="1" applyProtection="1">
      <alignment horizontal="center" vertical="center" shrinkToFit="1"/>
      <protection hidden="1"/>
    </xf>
    <xf numFmtId="1" fontId="19" fillId="22" borderId="5" xfId="0" applyNumberFormat="1" applyFont="1" applyFill="1" applyBorder="1" applyAlignment="1" applyProtection="1">
      <alignment horizontal="center" vertical="center" shrinkToFit="1"/>
      <protection hidden="1"/>
    </xf>
    <xf numFmtId="1" fontId="19" fillId="23" borderId="5" xfId="0" applyNumberFormat="1" applyFont="1" applyFill="1" applyBorder="1" applyAlignment="1" applyProtection="1">
      <alignment horizontal="center" vertical="center" shrinkToFit="1"/>
      <protection hidden="1"/>
    </xf>
    <xf numFmtId="0" fontId="20" fillId="11" borderId="5" xfId="0" applyNumberFormat="1" applyFont="1" applyFill="1" applyBorder="1" applyAlignment="1" applyProtection="1">
      <alignment horizontal="center" vertical="center" shrinkToFit="1"/>
      <protection hidden="1"/>
    </xf>
    <xf numFmtId="0" fontId="21" fillId="11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11" borderId="5" xfId="0" applyNumberFormat="1" applyFont="1" applyFill="1" applyBorder="1" applyAlignment="1" applyProtection="1">
      <alignment horizontal="center" vertical="center" shrinkToFit="1"/>
      <protection hidden="1"/>
    </xf>
    <xf numFmtId="0" fontId="17" fillId="21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21" borderId="5" xfId="0" applyNumberFormat="1" applyFont="1" applyFill="1" applyBorder="1" applyAlignment="1" applyProtection="1">
      <alignment horizontal="center" vertical="center" shrinkToFit="1"/>
      <protection hidden="1"/>
    </xf>
    <xf numFmtId="0" fontId="22" fillId="21" borderId="5" xfId="0" applyNumberFormat="1" applyFont="1" applyFill="1" applyBorder="1" applyAlignment="1" applyProtection="1">
      <alignment horizontal="center" vertical="center" shrinkToFit="1"/>
      <protection hidden="1"/>
    </xf>
    <xf numFmtId="0" fontId="23" fillId="21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12" borderId="5" xfId="0" applyFont="1" applyFill="1" applyBorder="1" applyAlignment="1" applyProtection="1">
      <alignment horizontal="center" vertical="center" shrinkToFit="1"/>
      <protection hidden="1"/>
    </xf>
    <xf numFmtId="0" fontId="10" fillId="12" borderId="5" xfId="0" applyFont="1" applyFill="1" applyBorder="1" applyAlignment="1" applyProtection="1">
      <alignment horizontal="center" vertical="center" shrinkToFit="1"/>
      <protection hidden="1"/>
    </xf>
    <xf numFmtId="0" fontId="13" fillId="12" borderId="5" xfId="0" applyFont="1" applyFill="1" applyBorder="1" applyAlignment="1" applyProtection="1">
      <alignment horizontal="center" vertical="center" shrinkToFit="1"/>
      <protection hidden="1"/>
    </xf>
    <xf numFmtId="0" fontId="13" fillId="12" borderId="30" xfId="0" applyFont="1" applyFill="1" applyBorder="1" applyAlignment="1" applyProtection="1">
      <alignment horizontal="center" vertical="center" shrinkToFit="1"/>
      <protection hidden="1"/>
    </xf>
    <xf numFmtId="0" fontId="2" fillId="18" borderId="5" xfId="0" applyFont="1" applyFill="1" applyBorder="1" applyAlignment="1" applyProtection="1">
      <alignment horizontal="center" vertical="center" shrinkToFit="1"/>
      <protection hidden="1"/>
    </xf>
    <xf numFmtId="0" fontId="2" fillId="12" borderId="5" xfId="0" applyNumberFormat="1" applyFont="1" applyFill="1" applyBorder="1" applyAlignment="1" applyProtection="1">
      <alignment horizontal="center" vertical="center" shrinkToFit="1"/>
      <protection hidden="1"/>
    </xf>
    <xf numFmtId="164" fontId="2" fillId="12" borderId="5" xfId="0" applyNumberFormat="1" applyFont="1" applyFill="1" applyBorder="1" applyAlignment="1" applyProtection="1">
      <alignment horizontal="center" vertical="center" shrinkToFit="1"/>
      <protection hidden="1"/>
    </xf>
    <xf numFmtId="165" fontId="14" fillId="12" borderId="5" xfId="0" applyNumberFormat="1" applyFont="1" applyFill="1" applyBorder="1" applyAlignment="1" applyProtection="1">
      <alignment horizontal="center" vertical="center" shrinkToFit="1"/>
      <protection hidden="1"/>
    </xf>
    <xf numFmtId="1" fontId="9" fillId="16" borderId="5" xfId="0" applyNumberFormat="1" applyFont="1" applyFill="1" applyBorder="1" applyAlignment="1" applyProtection="1">
      <alignment horizontal="center" vertical="center" shrinkToFit="1"/>
      <protection hidden="1"/>
    </xf>
    <xf numFmtId="1" fontId="9" fillId="14" borderId="5" xfId="0" applyNumberFormat="1" applyFont="1" applyFill="1" applyBorder="1" applyAlignment="1" applyProtection="1">
      <alignment horizontal="center" vertical="center" shrinkToFit="1"/>
      <protection hidden="1"/>
    </xf>
    <xf numFmtId="1" fontId="9" fillId="17" borderId="5" xfId="0" applyNumberFormat="1" applyFont="1" applyFill="1" applyBorder="1" applyAlignment="1" applyProtection="1">
      <alignment horizontal="center" vertical="center" shrinkToFit="1"/>
      <protection hidden="1"/>
    </xf>
    <xf numFmtId="0" fontId="20" fillId="19" borderId="5" xfId="0" applyNumberFormat="1" applyFont="1" applyFill="1" applyBorder="1" applyAlignment="1" applyProtection="1">
      <alignment horizontal="center" vertical="center" shrinkToFit="1"/>
      <protection hidden="1"/>
    </xf>
    <xf numFmtId="0" fontId="21" fillId="19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19" borderId="5" xfId="0" applyNumberFormat="1" applyFont="1" applyFill="1" applyBorder="1" applyAlignment="1" applyProtection="1">
      <alignment horizontal="center" vertical="center" shrinkToFit="1"/>
      <protection hidden="1"/>
    </xf>
    <xf numFmtId="0" fontId="17" fillId="18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18" borderId="5" xfId="0" applyNumberFormat="1" applyFont="1" applyFill="1" applyBorder="1" applyAlignment="1" applyProtection="1">
      <alignment horizontal="center" vertical="center" shrinkToFit="1"/>
      <protection hidden="1"/>
    </xf>
    <xf numFmtId="0" fontId="22" fillId="18" borderId="5" xfId="0" applyNumberFormat="1" applyFont="1" applyFill="1" applyBorder="1" applyAlignment="1" applyProtection="1">
      <alignment horizontal="center" vertical="center" shrinkToFit="1"/>
      <protection hidden="1"/>
    </xf>
    <xf numFmtId="0" fontId="23" fillId="18" borderId="5" xfId="0" applyNumberFormat="1" applyFont="1" applyFill="1" applyBorder="1" applyAlignment="1" applyProtection="1">
      <alignment horizontal="center" vertical="center" shrinkToFit="1"/>
      <protection hidden="1"/>
    </xf>
    <xf numFmtId="0" fontId="7" fillId="5" borderId="5" xfId="0" applyFont="1" applyFill="1" applyBorder="1" applyAlignment="1" applyProtection="1">
      <alignment horizontal="center" vertical="center" shrinkToFit="1"/>
      <protection hidden="1"/>
    </xf>
    <xf numFmtId="2" fontId="7" fillId="5" borderId="5" xfId="0" applyNumberFormat="1" applyFont="1" applyFill="1" applyBorder="1" applyAlignment="1" applyProtection="1">
      <alignment horizontal="center" vertical="center" shrinkToFit="1"/>
      <protection hidden="1"/>
    </xf>
    <xf numFmtId="0" fontId="12" fillId="17" borderId="5" xfId="0" applyFont="1" applyFill="1" applyBorder="1" applyAlignment="1" applyProtection="1">
      <alignment horizontal="center" vertical="center" shrinkToFit="1"/>
      <protection hidden="1"/>
    </xf>
    <xf numFmtId="0" fontId="12" fillId="14" borderId="5" xfId="0" applyFont="1" applyFill="1" applyBorder="1" applyAlignment="1" applyProtection="1">
      <alignment horizontal="center" vertical="center" shrinkToFit="1"/>
      <protection hidden="1"/>
    </xf>
    <xf numFmtId="0" fontId="12" fillId="16" borderId="5" xfId="0" applyFont="1" applyFill="1" applyBorder="1" applyAlignment="1" applyProtection="1">
      <alignment horizontal="center" vertical="center" shrinkToFit="1"/>
      <protection hidden="1"/>
    </xf>
    <xf numFmtId="0" fontId="12" fillId="15" borderId="29" xfId="0" applyFont="1" applyFill="1" applyBorder="1" applyAlignment="1" applyProtection="1">
      <alignment horizontal="center" vertical="center" shrinkToFit="1"/>
      <protection hidden="1"/>
    </xf>
    <xf numFmtId="0" fontId="12" fillId="36" borderId="29" xfId="0" applyFont="1" applyFill="1" applyBorder="1" applyAlignment="1" applyProtection="1">
      <alignment horizontal="center" vertical="center" shrinkToFit="1"/>
      <protection hidden="1"/>
    </xf>
    <xf numFmtId="0" fontId="15" fillId="4" borderId="5" xfId="0" applyFont="1" applyFill="1" applyBorder="1" applyAlignment="1" applyProtection="1">
      <alignment horizontal="center" vertical="center" shrinkToFit="1"/>
      <protection hidden="1"/>
    </xf>
    <xf numFmtId="0" fontId="12" fillId="15" borderId="5" xfId="0" applyFont="1" applyFill="1" applyBorder="1" applyAlignment="1" applyProtection="1">
      <alignment horizontal="center" vertical="center" shrinkToFit="1"/>
      <protection hidden="1"/>
    </xf>
    <xf numFmtId="164" fontId="7" fillId="5" borderId="5" xfId="0" applyNumberFormat="1" applyFont="1" applyFill="1" applyBorder="1" applyAlignment="1" applyProtection="1">
      <alignment horizontal="center" vertical="center" shrinkToFit="1"/>
      <protection hidden="1"/>
    </xf>
    <xf numFmtId="0" fontId="7" fillId="6" borderId="5" xfId="0" applyFont="1" applyFill="1" applyBorder="1" applyAlignment="1" applyProtection="1">
      <alignment horizontal="center" vertical="center" shrinkToFit="1"/>
      <protection hidden="1"/>
    </xf>
    <xf numFmtId="164" fontId="7" fillId="6" borderId="5" xfId="0" applyNumberFormat="1" applyFont="1" applyFill="1" applyBorder="1" applyAlignment="1" applyProtection="1">
      <alignment horizontal="center" vertical="center" shrinkToFit="1"/>
      <protection hidden="1"/>
    </xf>
    <xf numFmtId="0" fontId="7" fillId="5" borderId="5" xfId="0" applyNumberFormat="1" applyFont="1" applyFill="1" applyBorder="1" applyAlignment="1" applyProtection="1">
      <alignment horizontal="center" vertical="center" shrinkToFit="1"/>
      <protection hidden="1"/>
    </xf>
    <xf numFmtId="0" fontId="11" fillId="5" borderId="5" xfId="0" applyFont="1" applyFill="1" applyBorder="1" applyAlignment="1" applyProtection="1">
      <alignment horizontal="center" vertical="center" shrinkToFit="1"/>
      <protection hidden="1"/>
    </xf>
    <xf numFmtId="0" fontId="1" fillId="9" borderId="5" xfId="0" applyFont="1" applyFill="1" applyBorder="1" applyAlignment="1" applyProtection="1">
      <alignment horizontal="center" vertical="center" shrinkToFit="1"/>
      <protection hidden="1"/>
    </xf>
    <xf numFmtId="0" fontId="27" fillId="5" borderId="5" xfId="0" applyFont="1" applyFill="1" applyBorder="1" applyAlignment="1" applyProtection="1">
      <alignment horizontal="center" vertical="center" shrinkToFit="1"/>
      <protection hidden="1"/>
    </xf>
    <xf numFmtId="0" fontId="33" fillId="5" borderId="5" xfId="0" applyFont="1" applyFill="1" applyBorder="1" applyAlignment="1" applyProtection="1">
      <alignment horizontal="center" vertical="center" shrinkToFit="1"/>
      <protection hidden="1"/>
    </xf>
    <xf numFmtId="0" fontId="48" fillId="5" borderId="5" xfId="0" applyFont="1" applyFill="1" applyBorder="1" applyAlignment="1" applyProtection="1">
      <alignment horizontal="center" vertical="center" shrinkToFit="1"/>
      <protection hidden="1"/>
    </xf>
    <xf numFmtId="0" fontId="2" fillId="2" borderId="0" xfId="0" applyNumberFormat="1" applyFont="1" applyFill="1" applyAlignment="1" applyProtection="1">
      <alignment horizontal="center" vertical="center" shrinkToFit="1"/>
      <protection hidden="1"/>
    </xf>
    <xf numFmtId="0" fontId="2" fillId="28" borderId="5" xfId="0" applyFont="1" applyFill="1" applyBorder="1" applyAlignment="1" applyProtection="1">
      <alignment horizontal="center" vertical="center" shrinkToFit="1"/>
      <protection hidden="1"/>
    </xf>
    <xf numFmtId="0" fontId="30" fillId="29" borderId="5" xfId="0" applyFont="1" applyFill="1" applyBorder="1" applyAlignment="1" applyProtection="1">
      <alignment horizontal="center" vertical="center" shrinkToFit="1"/>
      <protection hidden="1"/>
    </xf>
    <xf numFmtId="0" fontId="30" fillId="31" borderId="5" xfId="0" applyFont="1" applyFill="1" applyBorder="1" applyAlignment="1" applyProtection="1">
      <alignment horizontal="center" vertical="center" shrinkToFit="1"/>
      <protection hidden="1"/>
    </xf>
    <xf numFmtId="0" fontId="30" fillId="30" borderId="5" xfId="0" applyFont="1" applyFill="1" applyBorder="1" applyAlignment="1" applyProtection="1">
      <alignment horizontal="center" vertical="center" shrinkToFit="1"/>
      <protection hidden="1"/>
    </xf>
    <xf numFmtId="0" fontId="30" fillId="27" borderId="29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Alignment="1" applyProtection="1">
      <alignment horizontal="center" vertical="center" shrinkToFit="1"/>
      <protection hidden="1"/>
    </xf>
    <xf numFmtId="164" fontId="2" fillId="2" borderId="0" xfId="0" applyNumberFormat="1" applyFont="1" applyFill="1" applyAlignment="1" applyProtection="1">
      <alignment horizontal="center" vertical="center" shrinkToFit="1"/>
      <protection hidden="1"/>
    </xf>
    <xf numFmtId="0" fontId="0" fillId="0" borderId="0" xfId="0" applyNumberFormat="1"/>
    <xf numFmtId="0" fontId="17" fillId="18" borderId="19" xfId="0" applyFont="1" applyFill="1" applyBorder="1" applyAlignment="1" applyProtection="1">
      <alignment horizontal="center" vertical="center" shrinkToFit="1"/>
      <protection hidden="1"/>
    </xf>
    <xf numFmtId="0" fontId="17" fillId="12" borderId="18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Border="1" applyAlignment="1" applyProtection="1">
      <alignment horizontal="center" vertical="center" shrinkToFit="1"/>
      <protection hidden="1"/>
    </xf>
    <xf numFmtId="0" fontId="2" fillId="11" borderId="47" xfId="0" applyFont="1" applyFill="1" applyBorder="1" applyAlignment="1" applyProtection="1">
      <alignment horizontal="center" vertical="center" shrinkToFit="1"/>
      <protection hidden="1"/>
    </xf>
    <xf numFmtId="0" fontId="17" fillId="12" borderId="47" xfId="0" applyFont="1" applyFill="1" applyBorder="1" applyAlignment="1" applyProtection="1">
      <alignment horizontal="center" vertical="center" shrinkToFit="1"/>
      <protection hidden="1"/>
    </xf>
    <xf numFmtId="0" fontId="1" fillId="2" borderId="47" xfId="0" applyFont="1" applyFill="1" applyBorder="1" applyAlignment="1" applyProtection="1">
      <alignment horizontal="center" vertical="center" shrinkToFit="1"/>
      <protection hidden="1"/>
    </xf>
    <xf numFmtId="0" fontId="2" fillId="40" borderId="47" xfId="0" applyFont="1" applyFill="1" applyBorder="1" applyAlignment="1" applyProtection="1">
      <alignment horizontal="center" vertical="center" shrinkToFit="1"/>
      <protection hidden="1"/>
    </xf>
    <xf numFmtId="0" fontId="2" fillId="41" borderId="47" xfId="0" applyFont="1" applyFill="1" applyBorder="1" applyAlignment="1" applyProtection="1">
      <alignment horizontal="center" vertical="center" shrinkToFit="1"/>
      <protection hidden="1"/>
    </xf>
    <xf numFmtId="0" fontId="17" fillId="42" borderId="47" xfId="0" applyFont="1" applyFill="1" applyBorder="1" applyAlignment="1" applyProtection="1">
      <alignment horizontal="center" vertical="center" shrinkToFit="1"/>
      <protection hidden="1"/>
    </xf>
    <xf numFmtId="0" fontId="17" fillId="43" borderId="47" xfId="0" applyFont="1" applyFill="1" applyBorder="1" applyAlignment="1" applyProtection="1">
      <alignment horizontal="center" vertical="center" shrinkToFit="1"/>
      <protection hidden="1"/>
    </xf>
    <xf numFmtId="164" fontId="1" fillId="5" borderId="1" xfId="0" applyNumberFormat="1" applyFont="1" applyFill="1" applyBorder="1" applyAlignment="1" applyProtection="1">
      <alignment horizontal="center" vertical="center" shrinkToFit="1"/>
      <protection hidden="1"/>
    </xf>
    <xf numFmtId="166" fontId="9" fillId="14" borderId="1" xfId="0" applyNumberFormat="1" applyFont="1" applyFill="1" applyBorder="1" applyAlignment="1" applyProtection="1">
      <alignment horizontal="center" vertical="center" shrinkToFit="1"/>
      <protection hidden="1"/>
    </xf>
    <xf numFmtId="166" fontId="1" fillId="2" borderId="0" xfId="0" applyNumberFormat="1" applyFont="1" applyFill="1" applyAlignment="1" applyProtection="1">
      <alignment horizontal="center" vertical="center" shrinkToFit="1"/>
      <protection hidden="1"/>
    </xf>
    <xf numFmtId="166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66" fontId="1" fillId="4" borderId="1" xfId="0" applyNumberFormat="1" applyFont="1" applyFill="1" applyBorder="1" applyAlignment="1" applyProtection="1">
      <alignment horizontal="center" vertical="center" shrinkToFit="1"/>
      <protection hidden="1"/>
    </xf>
    <xf numFmtId="167" fontId="9" fillId="14" borderId="1" xfId="0" applyNumberFormat="1" applyFont="1" applyFill="1" applyBorder="1" applyAlignment="1" applyProtection="1">
      <alignment horizontal="center" vertical="center" shrinkToFit="1"/>
      <protection hidden="1"/>
    </xf>
    <xf numFmtId="167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1" fillId="4" borderId="1" xfId="0" applyNumberFormat="1" applyFont="1" applyFill="1" applyBorder="1" applyAlignment="1" applyProtection="1">
      <alignment horizontal="center" vertical="center" shrinkToFit="1"/>
      <protection hidden="1"/>
    </xf>
    <xf numFmtId="167" fontId="2" fillId="19" borderId="1" xfId="0" applyNumberFormat="1" applyFont="1" applyFill="1" applyBorder="1" applyAlignment="1" applyProtection="1">
      <alignment horizontal="center" vertical="center" shrinkToFit="1"/>
      <protection hidden="1"/>
    </xf>
    <xf numFmtId="164" fontId="2" fillId="19" borderId="1" xfId="0" applyNumberFormat="1" applyFont="1" applyFill="1" applyBorder="1" applyAlignment="1" applyProtection="1">
      <alignment horizontal="center" vertical="center" shrinkToFit="1"/>
      <protection hidden="1"/>
    </xf>
    <xf numFmtId="167" fontId="2" fillId="2" borderId="0" xfId="0" applyNumberFormat="1" applyFont="1" applyFill="1" applyAlignment="1" applyProtection="1">
      <alignment horizontal="center" vertical="center" shrinkToFit="1"/>
      <protection hidden="1"/>
    </xf>
    <xf numFmtId="164" fontId="6" fillId="41" borderId="1" xfId="0" applyNumberFormat="1" applyFont="1" applyFill="1" applyBorder="1" applyAlignment="1" applyProtection="1">
      <alignment horizontal="center" vertical="center" shrinkToFit="1"/>
      <protection hidden="1"/>
    </xf>
    <xf numFmtId="164" fontId="6" fillId="40" borderId="1" xfId="0" applyNumberFormat="1" applyFont="1" applyFill="1" applyBorder="1" applyAlignment="1" applyProtection="1">
      <alignment horizontal="center" vertical="center" shrinkToFit="1"/>
      <protection hidden="1"/>
    </xf>
    <xf numFmtId="164" fontId="6" fillId="44" borderId="1" xfId="0" applyNumberFormat="1" applyFont="1" applyFill="1" applyBorder="1" applyAlignment="1" applyProtection="1">
      <alignment horizontal="center" vertical="center" shrinkToFit="1"/>
      <protection hidden="1"/>
    </xf>
    <xf numFmtId="0" fontId="32" fillId="33" borderId="20" xfId="0" applyFont="1" applyFill="1" applyBorder="1" applyAlignment="1" applyProtection="1">
      <alignment shrinkToFit="1"/>
      <protection hidden="1"/>
    </xf>
    <xf numFmtId="0" fontId="32" fillId="33" borderId="23" xfId="0" applyFont="1" applyFill="1" applyBorder="1" applyAlignment="1" applyProtection="1">
      <alignment shrinkToFit="1"/>
      <protection hidden="1"/>
    </xf>
    <xf numFmtId="0" fontId="32" fillId="33" borderId="0" xfId="0" applyFont="1" applyFill="1" applyBorder="1" applyAlignment="1" applyProtection="1">
      <alignment shrinkToFit="1"/>
      <protection hidden="1"/>
    </xf>
    <xf numFmtId="0" fontId="47" fillId="35" borderId="28" xfId="0" applyFont="1" applyFill="1" applyBorder="1" applyAlignment="1" applyProtection="1">
      <alignment vertical="center" shrinkToFit="1"/>
      <protection hidden="1"/>
    </xf>
    <xf numFmtId="0" fontId="47" fillId="35" borderId="0" xfId="0" applyFont="1" applyFill="1" applyBorder="1" applyAlignment="1" applyProtection="1">
      <alignment vertical="center" shrinkToFit="1"/>
      <protection hidden="1"/>
    </xf>
    <xf numFmtId="0" fontId="47" fillId="35" borderId="32" xfId="0" applyFont="1" applyFill="1" applyBorder="1" applyAlignment="1" applyProtection="1">
      <alignment vertical="center" shrinkToFit="1"/>
      <protection hidden="1"/>
    </xf>
    <xf numFmtId="0" fontId="47" fillId="35" borderId="34" xfId="0" applyFont="1" applyFill="1" applyBorder="1" applyAlignment="1" applyProtection="1">
      <alignment vertical="center" shrinkToFit="1"/>
      <protection hidden="1"/>
    </xf>
    <xf numFmtId="0" fontId="47" fillId="35" borderId="35" xfId="0" applyFont="1" applyFill="1" applyBorder="1" applyAlignment="1" applyProtection="1">
      <alignment vertical="center" shrinkToFit="1"/>
      <protection hidden="1"/>
    </xf>
    <xf numFmtId="0" fontId="47" fillId="35" borderId="37" xfId="0" applyFont="1" applyFill="1" applyBorder="1" applyAlignment="1" applyProtection="1">
      <alignment vertical="center" shrinkToFit="1"/>
      <protection hidden="1"/>
    </xf>
    <xf numFmtId="0" fontId="47" fillId="35" borderId="28" xfId="0" applyFont="1" applyFill="1" applyBorder="1" applyAlignment="1" applyProtection="1">
      <alignment horizontal="right" vertical="center" shrinkToFit="1"/>
      <protection hidden="1"/>
    </xf>
    <xf numFmtId="0" fontId="47" fillId="35" borderId="0" xfId="0" applyFont="1" applyFill="1" applyBorder="1" applyAlignment="1" applyProtection="1">
      <alignment horizontal="left" vertical="center" shrinkToFit="1"/>
      <protection hidden="1"/>
    </xf>
    <xf numFmtId="0" fontId="64" fillId="35" borderId="28" xfId="0" applyFont="1" applyFill="1" applyBorder="1" applyAlignment="1" applyProtection="1">
      <alignment horizontal="right" vertical="center" shrinkToFit="1"/>
      <protection hidden="1"/>
    </xf>
    <xf numFmtId="0" fontId="65" fillId="35" borderId="28" xfId="0" applyFont="1" applyFill="1" applyBorder="1" applyAlignment="1" applyProtection="1">
      <alignment horizontal="right" vertical="center" shrinkToFit="1"/>
      <protection hidden="1"/>
    </xf>
    <xf numFmtId="164" fontId="15" fillId="35" borderId="1" xfId="0" applyNumberFormat="1" applyFont="1" applyFill="1" applyBorder="1" applyAlignment="1" applyProtection="1">
      <alignment horizontal="center" vertical="center" shrinkToFit="1"/>
      <protection hidden="1"/>
    </xf>
    <xf numFmtId="2" fontId="3" fillId="32" borderId="1" xfId="0" applyNumberFormat="1" applyFont="1" applyFill="1" applyBorder="1" applyAlignment="1" applyProtection="1">
      <alignment horizontal="center" vertical="center" shrinkToFit="1"/>
      <protection hidden="1"/>
    </xf>
    <xf numFmtId="0" fontId="66" fillId="26" borderId="56" xfId="0" applyFont="1" applyFill="1" applyBorder="1" applyAlignment="1" applyProtection="1">
      <alignment vertical="center" shrinkToFit="1"/>
      <protection locked="0" hidden="1"/>
    </xf>
    <xf numFmtId="0" fontId="34" fillId="3" borderId="0" xfId="0" applyFont="1" applyFill="1" applyBorder="1" applyAlignment="1" applyProtection="1">
      <alignment vertical="center" shrinkToFit="1"/>
      <protection hidden="1"/>
    </xf>
    <xf numFmtId="0" fontId="1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27" borderId="4" xfId="0" applyNumberFormat="1" applyFont="1" applyFill="1" applyBorder="1" applyAlignment="1" applyProtection="1">
      <alignment horizontal="center" vertical="center" shrinkToFit="1"/>
      <protection hidden="1"/>
    </xf>
    <xf numFmtId="0" fontId="9" fillId="37" borderId="4" xfId="0" applyNumberFormat="1" applyFont="1" applyFill="1" applyBorder="1" applyAlignment="1" applyProtection="1">
      <alignment horizontal="center" vertical="center" shrinkToFit="1"/>
      <protection hidden="1"/>
    </xf>
    <xf numFmtId="0" fontId="16" fillId="10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37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35" borderId="1" xfId="0" applyNumberFormat="1" applyFont="1" applyFill="1" applyBorder="1" applyAlignment="1" applyProtection="1">
      <alignment horizontal="center" vertical="center" shrinkToFit="1"/>
      <protection hidden="1"/>
    </xf>
    <xf numFmtId="167" fontId="71" fillId="2" borderId="0" xfId="0" applyNumberFormat="1" applyFont="1" applyFill="1" applyAlignment="1" applyProtection="1">
      <alignment horizontal="center" vertical="center" shrinkToFit="1"/>
      <protection hidden="1"/>
    </xf>
    <xf numFmtId="0" fontId="71" fillId="2" borderId="0" xfId="0" applyFont="1" applyFill="1" applyAlignment="1" applyProtection="1">
      <alignment horizontal="center" vertical="center" shrinkToFit="1"/>
      <protection hidden="1"/>
    </xf>
    <xf numFmtId="0" fontId="58" fillId="3" borderId="31" xfId="0" applyFont="1" applyFill="1" applyBorder="1" applyAlignment="1" applyProtection="1">
      <alignment vertical="center" shrinkToFit="1"/>
      <protection hidden="1"/>
    </xf>
    <xf numFmtId="0" fontId="73" fillId="9" borderId="57" xfId="0" applyFont="1" applyFill="1" applyBorder="1" applyAlignment="1" applyProtection="1">
      <alignment horizontal="right" vertical="center" shrinkToFit="1"/>
      <protection hidden="1"/>
    </xf>
    <xf numFmtId="0" fontId="73" fillId="9" borderId="0" xfId="0" applyFont="1" applyFill="1" applyBorder="1" applyAlignment="1" applyProtection="1">
      <alignment horizontal="left" vertical="center" shrinkToFit="1"/>
      <protection hidden="1"/>
    </xf>
    <xf numFmtId="0" fontId="74" fillId="35" borderId="0" xfId="0" applyFont="1" applyFill="1" applyBorder="1" applyAlignment="1" applyProtection="1">
      <alignment vertical="center" shrinkToFit="1"/>
      <protection hidden="1"/>
    </xf>
    <xf numFmtId="0" fontId="75" fillId="35" borderId="0" xfId="0" applyFont="1" applyFill="1" applyBorder="1" applyAlignment="1" applyProtection="1">
      <alignment vertical="center" shrinkToFit="1"/>
      <protection locked="0" hidden="1"/>
    </xf>
    <xf numFmtId="2" fontId="72" fillId="35" borderId="0" xfId="0" applyNumberFormat="1" applyFont="1" applyFill="1" applyBorder="1" applyAlignment="1" applyProtection="1">
      <alignment horizontal="left" vertical="center" shrinkToFit="1"/>
      <protection hidden="1"/>
    </xf>
    <xf numFmtId="0" fontId="77" fillId="35" borderId="0" xfId="0" applyFont="1" applyFill="1" applyBorder="1" applyAlignment="1" applyProtection="1">
      <alignment vertical="center" shrinkToFit="1"/>
      <protection hidden="1"/>
    </xf>
    <xf numFmtId="0" fontId="76" fillId="35" borderId="0" xfId="0" applyFont="1" applyFill="1" applyBorder="1" applyAlignment="1" applyProtection="1">
      <alignment horizontal="right" vertical="center" shrinkToFit="1"/>
      <protection hidden="1"/>
    </xf>
    <xf numFmtId="0" fontId="1" fillId="12" borderId="64" xfId="0" applyFont="1" applyFill="1" applyBorder="1" applyAlignment="1" applyProtection="1">
      <alignment horizontal="center" vertical="center" shrinkToFit="1"/>
      <protection hidden="1"/>
    </xf>
    <xf numFmtId="0" fontId="1" fillId="12" borderId="65" xfId="0" applyFont="1" applyFill="1" applyBorder="1" applyAlignment="1" applyProtection="1">
      <alignment horizontal="center" vertical="center" shrinkToFit="1"/>
      <protection hidden="1"/>
    </xf>
    <xf numFmtId="0" fontId="1" fillId="12" borderId="66" xfId="0" applyFont="1" applyFill="1" applyBorder="1" applyAlignment="1" applyProtection="1">
      <alignment horizontal="center" vertical="center" shrinkToFit="1"/>
      <protection hidden="1"/>
    </xf>
    <xf numFmtId="0" fontId="1" fillId="12" borderId="67" xfId="0" applyFont="1" applyFill="1" applyBorder="1" applyAlignment="1" applyProtection="1">
      <alignment horizontal="center" vertical="center" shrinkToFit="1"/>
      <protection hidden="1"/>
    </xf>
    <xf numFmtId="0" fontId="1" fillId="12" borderId="68" xfId="0" applyFont="1" applyFill="1" applyBorder="1" applyAlignment="1" applyProtection="1">
      <alignment horizontal="center" vertical="center" shrinkToFit="1"/>
      <protection hidden="1"/>
    </xf>
    <xf numFmtId="0" fontId="1" fillId="12" borderId="69" xfId="0" applyFont="1" applyFill="1" applyBorder="1" applyAlignment="1" applyProtection="1">
      <alignment horizontal="center" vertical="center" shrinkToFit="1"/>
      <protection hidden="1"/>
    </xf>
    <xf numFmtId="0" fontId="1" fillId="12" borderId="70" xfId="0" applyFont="1" applyFill="1" applyBorder="1" applyAlignment="1" applyProtection="1">
      <alignment horizontal="center" vertical="center" shrinkToFit="1"/>
      <protection hidden="1"/>
    </xf>
    <xf numFmtId="0" fontId="1" fillId="12" borderId="71" xfId="0" applyFont="1" applyFill="1" applyBorder="1" applyAlignment="1" applyProtection="1">
      <alignment horizontal="center" vertical="center" shrinkToFit="1"/>
      <protection hidden="1"/>
    </xf>
    <xf numFmtId="165" fontId="17" fillId="42" borderId="47" xfId="0" applyNumberFormat="1" applyFont="1" applyFill="1" applyBorder="1" applyAlignment="1" applyProtection="1">
      <alignment horizontal="center" vertical="center" shrinkToFit="1"/>
      <protection hidden="1"/>
    </xf>
    <xf numFmtId="0" fontId="79" fillId="3" borderId="0" xfId="0" applyFont="1" applyFill="1" applyAlignment="1" applyProtection="1">
      <alignment horizontal="center" vertical="center" shrinkToFit="1"/>
      <protection hidden="1"/>
    </xf>
    <xf numFmtId="0" fontId="79" fillId="3" borderId="11" xfId="0" applyFont="1" applyFill="1" applyBorder="1" applyAlignment="1" applyProtection="1">
      <alignment horizontal="center" vertical="center" shrinkToFit="1"/>
      <protection hidden="1"/>
    </xf>
    <xf numFmtId="0" fontId="79" fillId="3" borderId="1" xfId="0" applyFont="1" applyFill="1" applyBorder="1" applyAlignment="1" applyProtection="1">
      <alignment horizontal="center" vertical="center" shrinkToFit="1"/>
      <protection hidden="1"/>
    </xf>
    <xf numFmtId="0" fontId="79" fillId="3" borderId="3" xfId="0" applyFont="1" applyFill="1" applyBorder="1" applyAlignment="1" applyProtection="1">
      <alignment horizontal="center" vertical="center" shrinkToFit="1"/>
      <protection hidden="1"/>
    </xf>
    <xf numFmtId="165" fontId="36" fillId="30" borderId="0" xfId="0" applyNumberFormat="1" applyFont="1" applyFill="1" applyAlignment="1" applyProtection="1">
      <alignment horizontal="left" vertical="center" shrinkToFit="1"/>
      <protection hidden="1"/>
    </xf>
    <xf numFmtId="0" fontId="81" fillId="25" borderId="46" xfId="905" applyFont="1" applyFill="1" applyBorder="1" applyAlignment="1" applyProtection="1">
      <alignment horizontal="center" vertical="center" shrinkToFit="1"/>
      <protection locked="0"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6" fillId="19" borderId="1" xfId="0" applyFont="1" applyFill="1" applyBorder="1" applyAlignment="1" applyProtection="1">
      <alignment horizontal="center" vertical="center" shrinkToFit="1"/>
      <protection hidden="1"/>
    </xf>
    <xf numFmtId="0" fontId="83" fillId="12" borderId="75" xfId="0" applyFont="1" applyFill="1" applyBorder="1" applyAlignment="1" applyProtection="1">
      <alignment vertical="center" shrinkToFit="1"/>
      <protection hidden="1"/>
    </xf>
    <xf numFmtId="0" fontId="84" fillId="12" borderId="0" xfId="0" applyFont="1" applyFill="1" applyBorder="1" applyAlignment="1" applyProtection="1">
      <alignment horizontal="right" vertical="center" shrinkToFit="1"/>
      <protection hidden="1"/>
    </xf>
    <xf numFmtId="0" fontId="47" fillId="35" borderId="76" xfId="0" applyFont="1" applyFill="1" applyBorder="1" applyAlignment="1" applyProtection="1">
      <alignment vertical="center" shrinkToFit="1"/>
      <protection hidden="1"/>
    </xf>
    <xf numFmtId="0" fontId="64" fillId="35" borderId="76" xfId="0" applyFont="1" applyFill="1" applyBorder="1" applyAlignment="1" applyProtection="1">
      <alignment horizontal="right" vertical="center" shrinkToFit="1"/>
      <protection hidden="1"/>
    </xf>
    <xf numFmtId="0" fontId="65" fillId="35" borderId="76" xfId="0" applyFont="1" applyFill="1" applyBorder="1" applyAlignment="1" applyProtection="1">
      <alignment horizontal="right" vertical="center" shrinkToFit="1"/>
      <protection hidden="1"/>
    </xf>
    <xf numFmtId="0" fontId="16" fillId="41" borderId="0" xfId="0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0" fontId="9" fillId="27" borderId="1" xfId="0" applyNumberFormat="1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4" fillId="5" borderId="5" xfId="905" applyFill="1" applyBorder="1" applyAlignment="1" applyProtection="1">
      <alignment horizontal="center" vertical="center" shrinkToFit="1"/>
      <protection hidden="1"/>
    </xf>
    <xf numFmtId="0" fontId="7" fillId="5" borderId="77" xfId="0" applyFont="1" applyFill="1" applyBorder="1" applyAlignment="1" applyProtection="1">
      <alignment horizontal="center" vertical="center" shrinkToFit="1"/>
      <protection hidden="1"/>
    </xf>
    <xf numFmtId="0" fontId="7" fillId="5" borderId="29" xfId="0" applyFont="1" applyFill="1" applyBorder="1" applyAlignment="1" applyProtection="1">
      <alignment horizontal="center" vertical="center" shrinkToFit="1"/>
      <protection hidden="1"/>
    </xf>
    <xf numFmtId="0" fontId="2" fillId="12" borderId="78" xfId="0" applyFont="1" applyFill="1" applyBorder="1" applyAlignment="1" applyProtection="1">
      <alignment horizontal="center" vertical="center" shrinkToFit="1"/>
      <protection hidden="1"/>
    </xf>
    <xf numFmtId="0" fontId="2" fillId="12" borderId="79" xfId="0" applyFont="1" applyFill="1" applyBorder="1" applyAlignment="1" applyProtection="1">
      <alignment horizontal="center" vertical="center" shrinkToFit="1"/>
      <protection hidden="1"/>
    </xf>
    <xf numFmtId="0" fontId="2" fillId="12" borderId="80" xfId="0" applyFont="1" applyFill="1" applyBorder="1" applyAlignment="1" applyProtection="1">
      <alignment horizontal="center" vertical="center" shrinkToFit="1"/>
      <protection hidden="1"/>
    </xf>
    <xf numFmtId="0" fontId="7" fillId="5" borderId="81" xfId="0" applyFont="1" applyFill="1" applyBorder="1" applyAlignment="1" applyProtection="1">
      <alignment horizontal="center" vertical="center" shrinkToFit="1"/>
      <protection hidden="1"/>
    </xf>
    <xf numFmtId="0" fontId="7" fillId="5" borderId="30" xfId="0" applyFont="1" applyFill="1" applyBorder="1" applyAlignment="1" applyProtection="1">
      <alignment horizontal="center" vertical="center" shrinkToFit="1"/>
      <protection hidden="1"/>
    </xf>
    <xf numFmtId="0" fontId="4" fillId="5" borderId="30" xfId="905" applyFill="1" applyBorder="1" applyAlignment="1" applyProtection="1">
      <alignment horizontal="center" vertical="center" shrinkToFit="1"/>
      <protection hidden="1"/>
    </xf>
    <xf numFmtId="0" fontId="7" fillId="5" borderId="82" xfId="0" applyFont="1" applyFill="1" applyBorder="1" applyAlignment="1" applyProtection="1">
      <alignment horizontal="center" vertical="center" shrinkToFit="1"/>
      <protection hidden="1"/>
    </xf>
    <xf numFmtId="166" fontId="2" fillId="2" borderId="0" xfId="0" applyNumberFormat="1" applyFont="1" applyFill="1" applyBorder="1" applyAlignment="1" applyProtection="1">
      <alignment horizontal="center" vertical="center" shrinkToFit="1"/>
      <protection hidden="1"/>
    </xf>
    <xf numFmtId="166" fontId="2" fillId="2" borderId="0" xfId="0" applyNumberFormat="1" applyFont="1" applyFill="1" applyAlignment="1" applyProtection="1">
      <alignment horizontal="center" vertical="center" shrinkToFit="1"/>
      <protection hidden="1"/>
    </xf>
    <xf numFmtId="0" fontId="87" fillId="43" borderId="47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/>
    <xf numFmtId="0" fontId="42" fillId="33" borderId="25" xfId="0" applyFont="1" applyFill="1" applyBorder="1" applyAlignment="1" applyProtection="1">
      <alignment vertical="center" shrinkToFit="1"/>
      <protection hidden="1"/>
    </xf>
    <xf numFmtId="0" fontId="42" fillId="33" borderId="26" xfId="0" applyFont="1" applyFill="1" applyBorder="1" applyAlignment="1" applyProtection="1">
      <alignment vertical="center" shrinkToFit="1"/>
      <protection hidden="1"/>
    </xf>
    <xf numFmtId="0" fontId="42" fillId="33" borderId="27" xfId="0" applyFont="1" applyFill="1" applyBorder="1" applyAlignment="1" applyProtection="1">
      <alignment vertical="center" shrinkToFit="1"/>
      <protection hidden="1"/>
    </xf>
    <xf numFmtId="0" fontId="47" fillId="35" borderId="33" xfId="0" applyFont="1" applyFill="1" applyBorder="1" applyAlignment="1" applyProtection="1">
      <alignment vertical="center" shrinkToFit="1"/>
      <protection hidden="1"/>
    </xf>
    <xf numFmtId="0" fontId="9" fillId="14" borderId="14" xfId="0" applyFont="1" applyFill="1" applyBorder="1" applyAlignment="1" applyProtection="1">
      <alignment horizontal="center" vertical="center" shrinkToFit="1"/>
      <protection hidden="1"/>
    </xf>
    <xf numFmtId="0" fontId="26" fillId="14" borderId="14" xfId="0" applyFont="1" applyFill="1" applyBorder="1" applyAlignment="1" applyProtection="1">
      <alignment horizontal="center" vertical="center" shrinkToFit="1"/>
      <protection hidden="1"/>
    </xf>
    <xf numFmtId="0" fontId="2" fillId="19" borderId="15" xfId="0" applyFont="1" applyFill="1" applyBorder="1" applyAlignment="1" applyProtection="1">
      <alignment horizontal="center" vertical="center" shrinkToFit="1"/>
      <protection hidden="1"/>
    </xf>
    <xf numFmtId="0" fontId="31" fillId="19" borderId="15" xfId="0" applyFont="1" applyFill="1" applyBorder="1" applyAlignment="1" applyProtection="1">
      <alignment horizontal="center" vertical="center" shrinkToFit="1"/>
      <protection hidden="1"/>
    </xf>
    <xf numFmtId="0" fontId="1" fillId="9" borderId="83" xfId="0" applyFont="1" applyFill="1" applyBorder="1" applyAlignment="1" applyProtection="1">
      <alignment horizontal="center" vertical="center" shrinkToFit="1"/>
      <protection locked="0"/>
    </xf>
    <xf numFmtId="0" fontId="18" fillId="9" borderId="83" xfId="0" applyFont="1" applyFill="1" applyBorder="1" applyAlignment="1" applyProtection="1">
      <alignment horizontal="center" vertical="center" shrinkToFit="1"/>
      <protection locked="0" hidden="1"/>
    </xf>
    <xf numFmtId="0" fontId="6" fillId="19" borderId="2" xfId="0" applyFont="1" applyFill="1" applyBorder="1" applyAlignment="1" applyProtection="1">
      <alignment horizontal="center" vertical="center" shrinkToFit="1"/>
      <protection hidden="1"/>
    </xf>
    <xf numFmtId="0" fontId="6" fillId="19" borderId="3" xfId="0" applyFont="1" applyFill="1" applyBorder="1" applyAlignment="1" applyProtection="1">
      <alignment horizontal="center" vertical="center" shrinkToFit="1"/>
      <protection hidden="1"/>
    </xf>
    <xf numFmtId="0" fontId="6" fillId="19" borderId="4" xfId="0" applyFont="1" applyFill="1" applyBorder="1" applyAlignment="1" applyProtection="1">
      <alignment horizontal="center" vertical="center" shrinkToFit="1"/>
      <protection hidden="1"/>
    </xf>
    <xf numFmtId="0" fontId="1" fillId="5" borderId="2" xfId="0" applyFont="1" applyFill="1" applyBorder="1" applyAlignment="1" applyProtection="1">
      <alignment horizontal="center" vertical="center" shrinkToFit="1"/>
      <protection hidden="1"/>
    </xf>
    <xf numFmtId="0" fontId="1" fillId="5" borderId="3" xfId="0" applyFont="1" applyFill="1" applyBorder="1" applyAlignment="1" applyProtection="1">
      <alignment horizontal="center" vertical="center" shrinkToFit="1"/>
      <protection hidden="1"/>
    </xf>
    <xf numFmtId="0" fontId="1" fillId="5" borderId="4" xfId="0" applyFont="1" applyFill="1" applyBorder="1" applyAlignment="1" applyProtection="1">
      <alignment horizontal="center" vertical="center" shrinkToFit="1"/>
      <protection hidden="1"/>
    </xf>
    <xf numFmtId="0" fontId="8" fillId="14" borderId="2" xfId="0" applyFont="1" applyFill="1" applyBorder="1" applyAlignment="1" applyProtection="1">
      <alignment horizontal="center" vertical="center" shrinkToFit="1"/>
      <protection hidden="1"/>
    </xf>
    <xf numFmtId="0" fontId="8" fillId="14" borderId="3" xfId="0" applyFont="1" applyFill="1" applyBorder="1" applyAlignment="1" applyProtection="1">
      <alignment horizontal="center" vertical="center" shrinkToFit="1"/>
      <protection hidden="1"/>
    </xf>
    <xf numFmtId="0" fontId="8" fillId="14" borderId="4" xfId="0" applyFont="1" applyFill="1" applyBorder="1" applyAlignment="1" applyProtection="1">
      <alignment horizontal="center" vertical="center" shrinkToFit="1"/>
      <protection hidden="1"/>
    </xf>
    <xf numFmtId="49" fontId="18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78" fillId="19" borderId="72" xfId="905" applyFont="1" applyFill="1" applyBorder="1" applyAlignment="1" applyProtection="1">
      <alignment horizontal="center" vertical="center" shrinkToFit="1"/>
      <protection locked="0" hidden="1"/>
    </xf>
    <xf numFmtId="0" fontId="78" fillId="19" borderId="73" xfId="0" applyFont="1" applyFill="1" applyBorder="1" applyAlignment="1" applyProtection="1">
      <alignment horizontal="center" vertical="center" shrinkToFit="1"/>
      <protection locked="0" hidden="1"/>
    </xf>
    <xf numFmtId="0" fontId="78" fillId="19" borderId="74" xfId="0" applyFont="1" applyFill="1" applyBorder="1" applyAlignment="1" applyProtection="1">
      <alignment horizontal="center" vertical="center" shrinkToFit="1"/>
      <protection locked="0" hidden="1"/>
    </xf>
    <xf numFmtId="0" fontId="2" fillId="10" borderId="1" xfId="0" applyFont="1" applyFill="1" applyBorder="1" applyAlignment="1" applyProtection="1">
      <alignment horizontal="center" vertical="center" shrinkToFit="1"/>
      <protection hidden="1"/>
    </xf>
    <xf numFmtId="0" fontId="17" fillId="43" borderId="48" xfId="0" applyFont="1" applyFill="1" applyBorder="1" applyAlignment="1" applyProtection="1">
      <alignment horizontal="center" vertical="center" shrinkToFit="1"/>
      <protection hidden="1"/>
    </xf>
    <xf numFmtId="0" fontId="17" fillId="43" borderId="0" xfId="0" applyFont="1" applyFill="1" applyBorder="1" applyAlignment="1" applyProtection="1">
      <alignment horizontal="center" vertical="center" shrinkToFit="1"/>
      <protection hidden="1"/>
    </xf>
    <xf numFmtId="0" fontId="72" fillId="9" borderId="61" xfId="0" applyFont="1" applyFill="1" applyBorder="1" applyAlignment="1" applyProtection="1">
      <alignment horizontal="center" vertical="center" shrinkToFit="1"/>
      <protection locked="0"/>
    </xf>
    <xf numFmtId="0" fontId="72" fillId="9" borderId="62" xfId="0" applyFont="1" applyFill="1" applyBorder="1" applyAlignment="1" applyProtection="1">
      <alignment horizontal="center" vertical="center" shrinkToFit="1"/>
      <protection locked="0"/>
    </xf>
    <xf numFmtId="0" fontId="72" fillId="9" borderId="63" xfId="0" applyFont="1" applyFill="1" applyBorder="1" applyAlignment="1" applyProtection="1">
      <alignment horizontal="center" vertical="center" shrinkToFit="1"/>
      <protection locked="0"/>
    </xf>
    <xf numFmtId="0" fontId="80" fillId="3" borderId="0" xfId="0" applyFont="1" applyFill="1" applyAlignment="1" applyProtection="1">
      <alignment horizontal="right" shrinkToFit="1"/>
      <protection hidden="1"/>
    </xf>
    <xf numFmtId="0" fontId="45" fillId="7" borderId="6" xfId="0" applyFont="1" applyFill="1" applyBorder="1" applyAlignment="1" applyProtection="1">
      <alignment horizontal="center" vertical="center" shrinkToFit="1"/>
      <protection hidden="1"/>
    </xf>
    <xf numFmtId="0" fontId="45" fillId="7" borderId="7" xfId="0" applyFont="1" applyFill="1" applyBorder="1" applyAlignment="1" applyProtection="1">
      <alignment horizontal="center" vertical="center" shrinkToFit="1"/>
      <protection hidden="1"/>
    </xf>
    <xf numFmtId="0" fontId="45" fillId="7" borderId="8" xfId="0" applyFont="1" applyFill="1" applyBorder="1" applyAlignment="1" applyProtection="1">
      <alignment horizontal="center" vertical="center" shrinkToFit="1"/>
      <protection hidden="1"/>
    </xf>
    <xf numFmtId="0" fontId="45" fillId="7" borderId="10" xfId="0" applyFont="1" applyFill="1" applyBorder="1" applyAlignment="1" applyProtection="1">
      <alignment horizontal="center" vertical="center" shrinkToFit="1"/>
      <protection hidden="1"/>
    </xf>
    <xf numFmtId="0" fontId="45" fillId="7" borderId="11" xfId="0" applyFont="1" applyFill="1" applyBorder="1" applyAlignment="1" applyProtection="1">
      <alignment horizontal="center" vertical="center" shrinkToFit="1"/>
      <protection hidden="1"/>
    </xf>
    <xf numFmtId="0" fontId="45" fillId="7" borderId="12" xfId="0" applyFont="1" applyFill="1" applyBorder="1" applyAlignment="1" applyProtection="1">
      <alignment horizontal="center" vertical="center" shrinkToFit="1"/>
      <protection hidden="1"/>
    </xf>
    <xf numFmtId="0" fontId="17" fillId="12" borderId="48" xfId="0" applyFont="1" applyFill="1" applyBorder="1" applyAlignment="1" applyProtection="1">
      <alignment horizontal="center" vertical="center" shrinkToFit="1"/>
      <protection hidden="1"/>
    </xf>
    <xf numFmtId="0" fontId="17" fillId="12" borderId="0" xfId="0" applyFont="1" applyFill="1" applyBorder="1" applyAlignment="1" applyProtection="1">
      <alignment horizontal="center" vertical="center" shrinkToFit="1"/>
      <protection hidden="1"/>
    </xf>
    <xf numFmtId="0" fontId="17" fillId="12" borderId="49" xfId="0" applyFont="1" applyFill="1" applyBorder="1" applyAlignment="1" applyProtection="1">
      <alignment horizontal="center" vertical="center" shrinkToFit="1"/>
      <protection hidden="1"/>
    </xf>
    <xf numFmtId="2" fontId="61" fillId="45" borderId="33" xfId="0" applyNumberFormat="1" applyFont="1" applyFill="1" applyBorder="1" applyAlignment="1" applyProtection="1">
      <alignment horizontal="center" vertical="center" shrinkToFit="1"/>
      <protection hidden="1"/>
    </xf>
    <xf numFmtId="2" fontId="61" fillId="45" borderId="31" xfId="0" applyNumberFormat="1" applyFont="1" applyFill="1" applyBorder="1" applyAlignment="1" applyProtection="1">
      <alignment horizontal="center" vertical="center" shrinkToFit="1"/>
      <protection hidden="1"/>
    </xf>
    <xf numFmtId="2" fontId="9" fillId="27" borderId="2" xfId="0" applyNumberFormat="1" applyFont="1" applyFill="1" applyBorder="1" applyAlignment="1" applyProtection="1">
      <alignment horizontal="center" vertical="center" shrinkToFit="1"/>
      <protection hidden="1"/>
    </xf>
    <xf numFmtId="2" fontId="9" fillId="27" borderId="4" xfId="0" applyNumberFormat="1" applyFont="1" applyFill="1" applyBorder="1" applyAlignment="1" applyProtection="1">
      <alignment horizontal="center" vertical="center" shrinkToFit="1"/>
      <protection hidden="1"/>
    </xf>
    <xf numFmtId="2" fontId="9" fillId="37" borderId="2" xfId="0" applyNumberFormat="1" applyFont="1" applyFill="1" applyBorder="1" applyAlignment="1" applyProtection="1">
      <alignment horizontal="center" vertical="center" shrinkToFit="1"/>
      <protection hidden="1"/>
    </xf>
    <xf numFmtId="2" fontId="9" fillId="37" borderId="4" xfId="0" applyNumberFormat="1" applyFont="1" applyFill="1" applyBorder="1" applyAlignment="1" applyProtection="1">
      <alignment horizontal="center" vertical="center" shrinkToFit="1"/>
      <protection hidden="1"/>
    </xf>
    <xf numFmtId="0" fontId="38" fillId="30" borderId="0" xfId="0" applyFont="1" applyFill="1" applyAlignment="1" applyProtection="1">
      <alignment horizontal="center" vertical="center" shrinkToFit="1"/>
      <protection hidden="1"/>
    </xf>
    <xf numFmtId="0" fontId="36" fillId="30" borderId="0" xfId="0" applyFont="1" applyFill="1" applyAlignment="1" applyProtection="1">
      <alignment horizontal="center" vertical="center" shrinkToFit="1"/>
      <protection hidden="1"/>
    </xf>
    <xf numFmtId="0" fontId="9" fillId="37" borderId="2" xfId="0" applyNumberFormat="1" applyFont="1" applyFill="1" applyBorder="1" applyAlignment="1" applyProtection="1">
      <alignment horizontal="center" vertical="center" shrinkToFit="1"/>
      <protection hidden="1"/>
    </xf>
    <xf numFmtId="0" fontId="9" fillId="37" borderId="4" xfId="0" applyNumberFormat="1" applyFont="1" applyFill="1" applyBorder="1" applyAlignment="1" applyProtection="1">
      <alignment horizontal="center" vertical="center" shrinkToFit="1"/>
      <protection hidden="1"/>
    </xf>
    <xf numFmtId="0" fontId="9" fillId="27" borderId="2" xfId="0" applyNumberFormat="1" applyFont="1" applyFill="1" applyBorder="1" applyAlignment="1" applyProtection="1">
      <alignment horizontal="center" vertical="center" shrinkToFit="1"/>
      <protection hidden="1"/>
    </xf>
    <xf numFmtId="0" fontId="9" fillId="27" borderId="4" xfId="0" applyNumberFormat="1" applyFont="1" applyFill="1" applyBorder="1" applyAlignment="1" applyProtection="1">
      <alignment horizontal="center" vertical="center" shrinkToFit="1"/>
      <protection hidden="1"/>
    </xf>
    <xf numFmtId="164" fontId="9" fillId="37" borderId="2" xfId="0" applyNumberFormat="1" applyFont="1" applyFill="1" applyBorder="1" applyAlignment="1" applyProtection="1">
      <alignment horizontal="center" vertical="center" shrinkToFit="1"/>
      <protection hidden="1"/>
    </xf>
    <xf numFmtId="164" fontId="9" fillId="37" borderId="4" xfId="0" applyNumberFormat="1" applyFont="1" applyFill="1" applyBorder="1" applyAlignment="1" applyProtection="1">
      <alignment horizontal="center" vertical="center" shrinkToFit="1"/>
      <protection hidden="1"/>
    </xf>
    <xf numFmtId="164" fontId="9" fillId="27" borderId="2" xfId="0" applyNumberFormat="1" applyFont="1" applyFill="1" applyBorder="1" applyAlignment="1" applyProtection="1">
      <alignment horizontal="center" vertical="center" shrinkToFit="1"/>
      <protection hidden="1"/>
    </xf>
    <xf numFmtId="164" fontId="9" fillId="27" borderId="4" xfId="0" applyNumberFormat="1" applyFont="1" applyFill="1" applyBorder="1" applyAlignment="1" applyProtection="1">
      <alignment horizontal="center" vertical="center" shrinkToFit="1"/>
      <protection hidden="1"/>
    </xf>
    <xf numFmtId="0" fontId="9" fillId="37" borderId="1" xfId="0" applyNumberFormat="1" applyFont="1" applyFill="1" applyBorder="1" applyAlignment="1" applyProtection="1">
      <alignment horizontal="center" vertical="center" shrinkToFit="1"/>
      <protection hidden="1"/>
    </xf>
    <xf numFmtId="0" fontId="8" fillId="27" borderId="2" xfId="0" applyFont="1" applyFill="1" applyBorder="1" applyAlignment="1" applyProtection="1">
      <alignment horizontal="center" vertical="center" shrinkToFit="1"/>
      <protection hidden="1"/>
    </xf>
    <xf numFmtId="0" fontId="8" fillId="27" borderId="3" xfId="0" applyFont="1" applyFill="1" applyBorder="1" applyAlignment="1" applyProtection="1">
      <alignment horizontal="center" vertical="center" shrinkToFit="1"/>
      <protection hidden="1"/>
    </xf>
    <xf numFmtId="0" fontId="8" fillId="27" borderId="4" xfId="0" applyFont="1" applyFill="1" applyBorder="1" applyAlignment="1" applyProtection="1">
      <alignment horizontal="center" vertical="center" shrinkToFit="1"/>
      <protection hidden="1"/>
    </xf>
    <xf numFmtId="0" fontId="8" fillId="37" borderId="2" xfId="0" applyFont="1" applyFill="1" applyBorder="1" applyAlignment="1" applyProtection="1">
      <alignment horizontal="center" vertical="center" shrinkToFit="1"/>
      <protection hidden="1"/>
    </xf>
    <xf numFmtId="0" fontId="8" fillId="37" borderId="3" xfId="0" applyFont="1" applyFill="1" applyBorder="1" applyAlignment="1" applyProtection="1">
      <alignment horizontal="center" vertical="center" shrinkToFit="1"/>
      <protection hidden="1"/>
    </xf>
    <xf numFmtId="0" fontId="8" fillId="37" borderId="4" xfId="0" applyFont="1" applyFill="1" applyBorder="1" applyAlignment="1" applyProtection="1">
      <alignment horizontal="center" vertical="center" shrinkToFit="1"/>
      <protection hidden="1"/>
    </xf>
    <xf numFmtId="164" fontId="6" fillId="10" borderId="1" xfId="0" applyNumberFormat="1" applyFont="1" applyFill="1" applyBorder="1" applyAlignment="1" applyProtection="1">
      <alignment horizontal="center" vertical="center" shrinkToFit="1"/>
      <protection hidden="1"/>
    </xf>
    <xf numFmtId="164" fontId="9" fillId="37" borderId="1" xfId="0" applyNumberFormat="1" applyFont="1" applyFill="1" applyBorder="1" applyAlignment="1" applyProtection="1">
      <alignment horizontal="center" vertical="center" shrinkToFit="1"/>
      <protection hidden="1"/>
    </xf>
    <xf numFmtId="0" fontId="9" fillId="37" borderId="2" xfId="0" applyFont="1" applyFill="1" applyBorder="1" applyAlignment="1" applyProtection="1">
      <alignment horizontal="center" vertical="center" shrinkToFit="1"/>
      <protection hidden="1"/>
    </xf>
    <xf numFmtId="0" fontId="9" fillId="37" borderId="4" xfId="0" applyFont="1" applyFill="1" applyBorder="1" applyAlignment="1" applyProtection="1">
      <alignment horizontal="center" vertical="center" shrinkToFit="1"/>
      <protection hidden="1"/>
    </xf>
    <xf numFmtId="0" fontId="9" fillId="27" borderId="2" xfId="0" applyFont="1" applyFill="1" applyBorder="1" applyAlignment="1" applyProtection="1">
      <alignment horizontal="center" vertical="center" shrinkToFit="1"/>
      <protection hidden="1"/>
    </xf>
    <xf numFmtId="0" fontId="9" fillId="27" borderId="4" xfId="0" applyFont="1" applyFill="1" applyBorder="1" applyAlignment="1" applyProtection="1">
      <alignment horizontal="center" vertical="center" shrinkToFit="1"/>
      <protection hidden="1"/>
    </xf>
    <xf numFmtId="0" fontId="6" fillId="10" borderId="6" xfId="0" applyFont="1" applyFill="1" applyBorder="1" applyAlignment="1" applyProtection="1">
      <alignment horizontal="center" vertical="center" shrinkToFit="1"/>
      <protection hidden="1"/>
    </xf>
    <xf numFmtId="0" fontId="6" fillId="10" borderId="7" xfId="0" applyFont="1" applyFill="1" applyBorder="1" applyAlignment="1" applyProtection="1">
      <alignment horizontal="center" vertical="center" shrinkToFit="1"/>
      <protection hidden="1"/>
    </xf>
    <xf numFmtId="0" fontId="6" fillId="10" borderId="10" xfId="0" applyFont="1" applyFill="1" applyBorder="1" applyAlignment="1" applyProtection="1">
      <alignment horizontal="center" vertical="center" shrinkToFit="1"/>
      <protection hidden="1"/>
    </xf>
    <xf numFmtId="0" fontId="6" fillId="10" borderId="11" xfId="0" applyFont="1" applyFill="1" applyBorder="1" applyAlignment="1" applyProtection="1">
      <alignment horizontal="center" vertical="center" shrinkToFit="1"/>
      <protection hidden="1"/>
    </xf>
    <xf numFmtId="2" fontId="57" fillId="47" borderId="33" xfId="0" applyNumberFormat="1" applyFont="1" applyFill="1" applyBorder="1" applyAlignment="1" applyProtection="1">
      <alignment horizontal="center" vertical="center" shrinkToFit="1"/>
      <protection hidden="1"/>
    </xf>
    <xf numFmtId="2" fontId="57" fillId="47" borderId="31" xfId="0" applyNumberFormat="1" applyFont="1" applyFill="1" applyBorder="1" applyAlignment="1" applyProtection="1">
      <alignment horizontal="center" vertical="center" shrinkToFit="1"/>
      <protection hidden="1"/>
    </xf>
    <xf numFmtId="2" fontId="56" fillId="39" borderId="33" xfId="0" applyNumberFormat="1" applyFont="1" applyFill="1" applyBorder="1" applyAlignment="1" applyProtection="1">
      <alignment horizontal="center" vertical="center" shrinkToFit="1"/>
      <protection hidden="1"/>
    </xf>
    <xf numFmtId="2" fontId="56" fillId="39" borderId="34" xfId="0" applyNumberFormat="1" applyFont="1" applyFill="1" applyBorder="1" applyAlignment="1" applyProtection="1">
      <alignment horizontal="center" vertical="center" shrinkToFit="1"/>
      <protection hidden="1"/>
    </xf>
    <xf numFmtId="2" fontId="56" fillId="39" borderId="31" xfId="0" applyNumberFormat="1" applyFont="1" applyFill="1" applyBorder="1" applyAlignment="1" applyProtection="1">
      <alignment horizontal="center" vertical="center" shrinkToFit="1"/>
      <protection hidden="1"/>
    </xf>
    <xf numFmtId="2" fontId="56" fillId="39" borderId="37" xfId="0" applyNumberFormat="1" applyFont="1" applyFill="1" applyBorder="1" applyAlignment="1" applyProtection="1">
      <alignment horizontal="center" vertical="center" shrinkToFit="1"/>
      <protection hidden="1"/>
    </xf>
    <xf numFmtId="0" fontId="53" fillId="33" borderId="0" xfId="0" applyFont="1" applyFill="1" applyBorder="1" applyAlignment="1" applyProtection="1">
      <alignment horizontal="right" vertical="center" wrapText="1" indent="1" shrinkToFit="1"/>
      <protection hidden="1"/>
    </xf>
    <xf numFmtId="164" fontId="55" fillId="34" borderId="53" xfId="0" applyNumberFormat="1" applyFont="1" applyFill="1" applyBorder="1" applyAlignment="1" applyProtection="1">
      <alignment horizontal="center" vertical="center" shrinkToFit="1"/>
      <protection hidden="1"/>
    </xf>
    <xf numFmtId="164" fontId="55" fillId="34" borderId="54" xfId="0" applyNumberFormat="1" applyFont="1" applyFill="1" applyBorder="1" applyAlignment="1" applyProtection="1">
      <alignment horizontal="center" vertical="center" shrinkToFit="1"/>
      <protection hidden="1"/>
    </xf>
    <xf numFmtId="164" fontId="55" fillId="34" borderId="55" xfId="0" applyNumberFormat="1" applyFont="1" applyFill="1" applyBorder="1" applyAlignment="1" applyProtection="1">
      <alignment horizontal="center" vertical="center" shrinkToFit="1"/>
      <protection hidden="1"/>
    </xf>
    <xf numFmtId="0" fontId="47" fillId="35" borderId="33" xfId="0" applyFont="1" applyFill="1" applyBorder="1" applyAlignment="1" applyProtection="1">
      <alignment horizontal="left" vertical="center" indent="1" shrinkToFit="1"/>
      <protection hidden="1"/>
    </xf>
    <xf numFmtId="0" fontId="2" fillId="10" borderId="6" xfId="0" applyFont="1" applyFill="1" applyBorder="1" applyAlignment="1" applyProtection="1">
      <alignment horizontal="center" vertical="center" shrinkToFit="1"/>
      <protection hidden="1"/>
    </xf>
    <xf numFmtId="0" fontId="2" fillId="10" borderId="8" xfId="0" applyFont="1" applyFill="1" applyBorder="1" applyAlignment="1" applyProtection="1">
      <alignment horizontal="center" vertical="center" shrinkToFit="1"/>
      <protection hidden="1"/>
    </xf>
    <xf numFmtId="0" fontId="2" fillId="10" borderId="10" xfId="0" applyFont="1" applyFill="1" applyBorder="1" applyAlignment="1" applyProtection="1">
      <alignment horizontal="center" vertical="center" shrinkToFit="1"/>
      <protection hidden="1"/>
    </xf>
    <xf numFmtId="0" fontId="2" fillId="10" borderId="12" xfId="0" applyFont="1" applyFill="1" applyBorder="1" applyAlignment="1" applyProtection="1">
      <alignment horizontal="center" vertical="center" shrinkToFit="1"/>
      <protection hidden="1"/>
    </xf>
    <xf numFmtId="0" fontId="39" fillId="4" borderId="46" xfId="0" applyFont="1" applyFill="1" applyBorder="1" applyAlignment="1" applyProtection="1">
      <alignment horizontal="center" vertical="center" textRotation="255" shrinkToFit="1"/>
      <protection hidden="1"/>
    </xf>
    <xf numFmtId="0" fontId="85" fillId="3" borderId="0" xfId="0" applyFont="1" applyFill="1" applyAlignment="1" applyProtection="1">
      <alignment horizontal="right" vertical="center" shrinkToFit="1"/>
      <protection hidden="1"/>
    </xf>
    <xf numFmtId="0" fontId="85" fillId="3" borderId="9" xfId="0" applyFont="1" applyFill="1" applyBorder="1" applyAlignment="1" applyProtection="1">
      <alignment horizontal="right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82" fillId="12" borderId="0" xfId="0" applyFont="1" applyFill="1" applyBorder="1" applyAlignment="1" applyProtection="1">
      <alignment horizontal="left" vertical="center" shrinkToFit="1"/>
      <protection hidden="1"/>
    </xf>
    <xf numFmtId="2" fontId="67" fillId="13" borderId="58" xfId="0" applyNumberFormat="1" applyFont="1" applyFill="1" applyBorder="1" applyAlignment="1" applyProtection="1">
      <alignment horizontal="center" vertical="center" shrinkToFit="1"/>
      <protection hidden="1"/>
    </xf>
    <xf numFmtId="2" fontId="67" fillId="13" borderId="59" xfId="0" applyNumberFormat="1" applyFont="1" applyFill="1" applyBorder="1" applyAlignment="1" applyProtection="1">
      <alignment horizontal="center" vertical="center" shrinkToFit="1"/>
      <protection hidden="1"/>
    </xf>
    <xf numFmtId="2" fontId="67" fillId="13" borderId="60" xfId="0" applyNumberFormat="1" applyFont="1" applyFill="1" applyBorder="1" applyAlignment="1" applyProtection="1">
      <alignment horizontal="center" vertical="center" shrinkToFit="1"/>
      <protection hidden="1"/>
    </xf>
    <xf numFmtId="0" fontId="50" fillId="33" borderId="0" xfId="0" applyFont="1" applyFill="1" applyBorder="1" applyAlignment="1" applyProtection="1">
      <alignment horizontal="left" vertical="center" shrinkToFit="1"/>
      <protection hidden="1"/>
    </xf>
    <xf numFmtId="0" fontId="32" fillId="33" borderId="23" xfId="0" applyFont="1" applyFill="1" applyBorder="1" applyAlignment="1" applyProtection="1">
      <alignment horizontal="right" vertical="center" shrinkToFit="1"/>
      <protection hidden="1"/>
    </xf>
    <xf numFmtId="0" fontId="32" fillId="33" borderId="0" xfId="0" applyFont="1" applyFill="1" applyBorder="1" applyAlignment="1" applyProtection="1">
      <alignment horizontal="right" vertical="center" shrinkToFit="1"/>
      <protection hidden="1"/>
    </xf>
    <xf numFmtId="0" fontId="58" fillId="3" borderId="35" xfId="0" applyFont="1" applyFill="1" applyBorder="1" applyAlignment="1" applyProtection="1">
      <alignment horizontal="right" vertical="center" textRotation="90" shrinkToFit="1"/>
      <protection hidden="1"/>
    </xf>
    <xf numFmtId="0" fontId="60" fillId="35" borderId="33" xfId="0" applyFont="1" applyFill="1" applyBorder="1" applyAlignment="1" applyProtection="1">
      <alignment horizontal="center" vertical="center" shrinkToFit="1"/>
      <protection hidden="1"/>
    </xf>
    <xf numFmtId="0" fontId="86" fillId="35" borderId="36" xfId="0" applyFont="1" applyFill="1" applyBorder="1" applyAlignment="1" applyProtection="1">
      <alignment horizontal="left" indent="1" shrinkToFit="1"/>
      <protection hidden="1"/>
    </xf>
    <xf numFmtId="0" fontId="86" fillId="35" borderId="31" xfId="0" applyFont="1" applyFill="1" applyBorder="1" applyAlignment="1" applyProtection="1">
      <alignment horizontal="left" indent="1" shrinkToFit="1"/>
      <protection hidden="1"/>
    </xf>
    <xf numFmtId="0" fontId="41" fillId="3" borderId="0" xfId="0" applyFont="1" applyFill="1" applyAlignment="1" applyProtection="1">
      <alignment horizontal="center" vertical="center" shrinkToFit="1"/>
      <protection hidden="1"/>
    </xf>
    <xf numFmtId="164" fontId="45" fillId="7" borderId="14" xfId="0" applyNumberFormat="1" applyFont="1" applyFill="1" applyBorder="1" applyAlignment="1" applyProtection="1">
      <alignment horizontal="center" vertical="center" shrinkToFit="1"/>
      <protection hidden="1"/>
    </xf>
    <xf numFmtId="164" fontId="45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44" fillId="7" borderId="14" xfId="0" applyFont="1" applyFill="1" applyBorder="1" applyAlignment="1" applyProtection="1">
      <alignment horizontal="center" vertical="center" shrinkToFit="1"/>
      <protection hidden="1"/>
    </xf>
    <xf numFmtId="0" fontId="44" fillId="7" borderId="15" xfId="0" applyFont="1" applyFill="1" applyBorder="1" applyAlignment="1" applyProtection="1">
      <alignment horizontal="center" vertical="center" shrinkToFit="1"/>
      <protection hidden="1"/>
    </xf>
    <xf numFmtId="0" fontId="52" fillId="33" borderId="0" xfId="0" applyFont="1" applyFill="1" applyBorder="1" applyAlignment="1" applyProtection="1">
      <alignment horizontal="right" vertical="center" wrapText="1" indent="1" shrinkToFit="1"/>
      <protection hidden="1"/>
    </xf>
    <xf numFmtId="164" fontId="54" fillId="24" borderId="50" xfId="0" applyNumberFormat="1" applyFont="1" applyFill="1" applyBorder="1" applyAlignment="1" applyProtection="1">
      <alignment horizontal="center" vertical="center" shrinkToFit="1"/>
      <protection hidden="1"/>
    </xf>
    <xf numFmtId="164" fontId="54" fillId="24" borderId="51" xfId="0" applyNumberFormat="1" applyFont="1" applyFill="1" applyBorder="1" applyAlignment="1" applyProtection="1">
      <alignment horizontal="center" vertical="center" shrinkToFit="1"/>
      <protection hidden="1"/>
    </xf>
    <xf numFmtId="164" fontId="54" fillId="24" borderId="52" xfId="0" applyNumberFormat="1" applyFont="1" applyFill="1" applyBorder="1" applyAlignment="1" applyProtection="1">
      <alignment horizontal="center" vertical="center" shrinkToFit="1"/>
      <protection hidden="1"/>
    </xf>
    <xf numFmtId="0" fontId="59" fillId="35" borderId="33" xfId="0" applyFont="1" applyFill="1" applyBorder="1" applyAlignment="1" applyProtection="1">
      <alignment horizontal="center" vertical="center" shrinkToFit="1"/>
      <protection hidden="1"/>
    </xf>
    <xf numFmtId="0" fontId="63" fillId="35" borderId="33" xfId="0" applyFont="1" applyFill="1" applyBorder="1" applyAlignment="1" applyProtection="1">
      <alignment horizontal="center" vertical="center" shrinkToFit="1"/>
      <protection hidden="1"/>
    </xf>
    <xf numFmtId="2" fontId="62" fillId="38" borderId="32" xfId="0" applyNumberFormat="1" applyFont="1" applyFill="1" applyBorder="1" applyAlignment="1" applyProtection="1">
      <alignment horizontal="center" vertical="center" shrinkToFit="1"/>
      <protection hidden="1"/>
    </xf>
    <xf numFmtId="2" fontId="62" fillId="38" borderId="33" xfId="0" applyNumberFormat="1" applyFont="1" applyFill="1" applyBorder="1" applyAlignment="1" applyProtection="1">
      <alignment horizontal="center" vertical="center" shrinkToFit="1"/>
      <protection hidden="1"/>
    </xf>
    <xf numFmtId="2" fontId="62" fillId="38" borderId="36" xfId="0" applyNumberFormat="1" applyFont="1" applyFill="1" applyBorder="1" applyAlignment="1" applyProtection="1">
      <alignment horizontal="center" vertical="center" shrinkToFit="1"/>
      <protection hidden="1"/>
    </xf>
    <xf numFmtId="2" fontId="62" fillId="38" borderId="31" xfId="0" applyNumberFormat="1" applyFont="1" applyFill="1" applyBorder="1" applyAlignment="1" applyProtection="1">
      <alignment horizontal="center" vertical="center" shrinkToFit="1"/>
      <protection hidden="1"/>
    </xf>
    <xf numFmtId="2" fontId="57" fillId="46" borderId="33" xfId="0" applyNumberFormat="1" applyFont="1" applyFill="1" applyBorder="1" applyAlignment="1" applyProtection="1">
      <alignment horizontal="center" vertical="center" shrinkToFit="1"/>
      <protection hidden="1"/>
    </xf>
    <xf numFmtId="2" fontId="57" fillId="46" borderId="31" xfId="0" applyNumberFormat="1" applyFont="1" applyFill="1" applyBorder="1" applyAlignment="1" applyProtection="1">
      <alignment horizontal="center" vertical="center" shrinkToFit="1"/>
      <protection hidden="1"/>
    </xf>
    <xf numFmtId="0" fontId="89" fillId="3" borderId="28" xfId="0" applyFont="1" applyFill="1" applyBorder="1" applyAlignment="1" applyProtection="1">
      <alignment horizontal="left" vertical="center" shrinkToFit="1"/>
      <protection hidden="1"/>
    </xf>
    <xf numFmtId="0" fontId="89" fillId="3" borderId="0" xfId="0" applyFont="1" applyFill="1" applyBorder="1" applyAlignment="1" applyProtection="1">
      <alignment horizontal="left" vertical="center" shrinkToFit="1"/>
      <protection hidden="1"/>
    </xf>
  </cellXfs>
  <cellStyles count="90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/>
    <cellStyle name="Normal" xfId="0" builtinId="0"/>
    <cellStyle name="Normal 2" xfId="906" xr:uid="{00000000-0005-0000-0000-00008A030000}"/>
  </cellStyles>
  <dxfs count="437"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theme="0"/>
        </left>
        <right/>
        <top style="medium">
          <color theme="0"/>
        </top>
        <bottom style="medium">
          <color theme="0"/>
        </bottom>
        <vertical/>
        <horizontal/>
      </border>
      <protection locked="1" hidden="1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ourier Ne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1" readingOrder="0"/>
      <border diagonalUp="0" diagonalDown="0">
        <left/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  <protection locked="1" hidden="1"/>
    </dxf>
    <dxf>
      <border outline="0">
        <top style="medium">
          <color theme="0"/>
        </top>
      </border>
    </dxf>
    <dxf>
      <border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urier New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1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  <protection locked="1" hidden="1"/>
    </dxf>
    <dxf>
      <font>
        <color rgb="FF993300"/>
      </font>
    </dxf>
    <dxf>
      <font>
        <color rgb="FFFF9933"/>
      </font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93300"/>
      </font>
    </dxf>
    <dxf>
      <font>
        <color rgb="FFFF9933"/>
      </font>
    </dxf>
    <dxf>
      <font>
        <color theme="2" tint="-0.499984740745262"/>
      </font>
      <fill>
        <patternFill patternType="solid">
          <fgColor indexed="64"/>
          <bgColor theme="7"/>
        </patternFill>
      </fill>
    </dxf>
    <dxf>
      <font>
        <color theme="7"/>
      </font>
      <fill>
        <patternFill patternType="solid">
          <fgColor indexed="64"/>
          <bgColor theme="2" tint="-0.499984740745262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rgb="FF993300"/>
      </font>
    </dxf>
    <dxf>
      <font>
        <color rgb="FFFF9933"/>
      </font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0"/>
        </patternFill>
      </fill>
    </dxf>
    <dxf>
      <font>
        <color theme="3"/>
      </font>
      <fill>
        <patternFill>
          <bgColor theme="3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3" tint="-0.499984740745262"/>
      </font>
      <fill>
        <patternFill>
          <bgColor theme="7" tint="0.39994506668294322"/>
        </patternFill>
      </fill>
    </dxf>
    <dxf>
      <font>
        <color theme="2" tint="-0.499984740745262"/>
      </font>
      <fill>
        <patternFill patternType="solid">
          <fgColor indexed="64"/>
          <bgColor theme="7"/>
        </patternFill>
      </fill>
    </dxf>
    <dxf>
      <font>
        <color theme="7"/>
      </font>
      <fill>
        <patternFill patternType="solid">
          <fgColor indexed="64"/>
          <bgColor theme="2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3"/>
      </font>
      <fill>
        <patternFill>
          <bgColor theme="3"/>
        </patternFill>
      </fill>
      <border>
        <left/>
        <right/>
        <top/>
        <bottom/>
        <vertical/>
        <horizontal/>
      </border>
    </dxf>
    <dxf>
      <font>
        <color rgb="FFFF9900"/>
      </font>
    </dxf>
    <dxf>
      <font>
        <color rgb="FFFF9900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rgb="FF008000"/>
      </font>
    </dxf>
    <dxf>
      <font>
        <color rgb="FFCC0000"/>
      </font>
    </dxf>
    <dxf>
      <font>
        <color rgb="FFCC9900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</dxf>
    <dxf>
      <font>
        <color rgb="FF008000"/>
      </font>
    </dxf>
    <dxf>
      <font>
        <color rgb="FFCC0000"/>
      </font>
    </dxf>
    <dxf>
      <font>
        <color rgb="FFCC9900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2" tint="-9.9948118533890809E-2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b val="0"/>
        <i/>
        <color theme="5" tint="-0.499984740745262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 tint="-0.34998626667073579"/>
      </font>
      <fill>
        <patternFill patternType="solid">
          <fgColor indexed="64"/>
          <bgColor theme="0" tint="-0.249977111117893"/>
        </patternFill>
      </fill>
    </dxf>
    <dxf>
      <font>
        <b/>
        <i/>
        <color theme="5" tint="-0.499984740745262"/>
      </font>
    </dxf>
    <dxf>
      <font>
        <color theme="5" tint="-0.499984740745262"/>
      </font>
      <fill>
        <patternFill>
          <bgColor theme="5" tint="0.39994506668294322"/>
        </patternFill>
      </fill>
    </dxf>
    <dxf>
      <fill>
        <gradientFill>
          <stop position="0">
            <color theme="5" tint="0.40000610370189521"/>
          </stop>
          <stop position="1">
            <color rgb="FFFFC7CE"/>
          </stop>
        </gradientFill>
      </fill>
    </dxf>
    <dxf>
      <fill>
        <gradientFill>
          <stop position="0">
            <color rgb="FFC6EFCE"/>
          </stop>
          <stop position="1">
            <color theme="5" tint="0.40000610370189521"/>
          </stop>
        </gradientFill>
      </fill>
    </dxf>
    <dxf>
      <font>
        <color rgb="FF9C6500"/>
      </font>
      <fill>
        <patternFill>
          <bgColor rgb="FFFFEB9C"/>
        </patternFill>
      </fill>
    </dxf>
    <dxf>
      <font>
        <color theme="2" tint="-9.9948118533890809E-2"/>
      </font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3" tint="0.59999389629810485"/>
      </font>
      <fill>
        <patternFill patternType="solid">
          <fgColor indexed="64"/>
          <bgColor theme="3" tint="0.59999389629810485"/>
        </patternFill>
      </fill>
    </dxf>
    <dxf>
      <font>
        <color theme="2" tint="-9.9948118533890809E-2"/>
      </font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b/>
        <i/>
        <color theme="0" tint="-0.249977111117893"/>
      </font>
      <fill>
        <patternFill patternType="solid">
          <fgColor indexed="64"/>
          <bgColor theme="0" tint="-4.9989318521683403E-2"/>
        </patternFill>
      </fill>
    </dxf>
    <dxf>
      <font>
        <color theme="0" tint="-4.9989318521683403E-2"/>
      </font>
      <fill>
        <patternFill patternType="solid">
          <fgColor indexed="64"/>
          <bgColor theme="0" tint="-4.9989318521683403E-2"/>
        </patternFill>
      </fill>
    </dxf>
    <dxf>
      <font>
        <b/>
        <i/>
        <color theme="0" tint="-0.34998626667073579"/>
      </font>
      <fill>
        <patternFill patternType="solid">
          <fgColor indexed="64"/>
          <bgColor theme="0" tint="-4.9989318521683403E-2"/>
        </patternFill>
      </fill>
    </dxf>
    <dxf>
      <font>
        <b/>
        <i/>
        <color theme="0" tint="-0.34998626667073579"/>
      </font>
      <fill>
        <patternFill patternType="solid">
          <fgColor indexed="64"/>
          <bgColor theme="0" tint="-0.249977111117893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3" tint="0.59999389629810485"/>
      </font>
      <fill>
        <patternFill patternType="solid">
          <fgColor indexed="64"/>
          <bgColor theme="3" tint="0.59999389629810485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3" tint="0.59999389629810485"/>
      </font>
      <fill>
        <patternFill patternType="solid">
          <fgColor indexed="64"/>
          <bgColor theme="3" tint="0.59999389629810485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3" tint="0.59999389629810485"/>
      </font>
      <fill>
        <patternFill patternType="solid">
          <fgColor indexed="64"/>
          <bgColor theme="3" tint="0.59999389629810485"/>
        </patternFill>
      </fill>
    </dxf>
    <dxf>
      <font>
        <color theme="2" tint="-0.499984740745262"/>
      </font>
      <fill>
        <patternFill patternType="solid">
          <fgColor indexed="64"/>
          <bgColor theme="7"/>
        </patternFill>
      </fill>
    </dxf>
    <dxf>
      <font>
        <color theme="7"/>
      </font>
      <fill>
        <patternFill patternType="solid">
          <fgColor indexed="64"/>
          <bgColor theme="2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3" tint="-0.499984740745262"/>
      </font>
      <fill>
        <patternFill patternType="solid">
          <fgColor indexed="64"/>
          <bgColor theme="3" tint="-0.499984740745262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3" tint="0.59999389629810485"/>
      </font>
      <fill>
        <patternFill patternType="solid">
          <fgColor indexed="64"/>
          <bgColor theme="3" tint="0.59999389629810485"/>
        </patternFill>
      </fill>
    </dxf>
    <dxf>
      <font>
        <color theme="9" tint="0.79998168889431442"/>
      </font>
      <fill>
        <patternFill>
          <bgColor theme="9" tint="-0.499984740745262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ont>
        <color theme="9" tint="-0.499984740745262"/>
      </font>
      <fill>
        <patternFill>
          <bgColor theme="9" tint="0.3999450666829432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-0.24994659260841701"/>
        </patternFill>
      </fill>
    </dxf>
    <dxf>
      <font>
        <color theme="7" tint="-0.499984740745262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7" tint="-0.24994659260841701"/>
      </font>
      <fill>
        <patternFill>
          <bgColor theme="7" tint="0.59996337778862885"/>
        </patternFill>
      </fill>
    </dxf>
    <dxf>
      <font>
        <color rgb="FFFFCCCC"/>
      </font>
      <fill>
        <patternFill>
          <bgColor rgb="FFFF5050"/>
        </patternFill>
      </fill>
    </dxf>
    <dxf>
      <font>
        <color theme="0"/>
      </font>
      <fill>
        <patternFill>
          <bgColor theme="4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800000"/>
      </font>
      <fill>
        <patternFill patternType="solid">
          <fgColor indexed="64"/>
          <bgColor theme="0"/>
        </patternFill>
      </fill>
    </dxf>
    <dxf>
      <font>
        <color theme="2" tint="-0.499984740745262"/>
      </font>
      <fill>
        <patternFill patternType="solid">
          <fgColor indexed="64"/>
          <bgColor theme="7"/>
        </patternFill>
      </fill>
    </dxf>
    <dxf>
      <font>
        <color theme="7"/>
      </font>
      <fill>
        <patternFill patternType="solid">
          <fgColor indexed="64"/>
          <bgColor theme="2" tint="-0.49998474074526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2" tint="-0.499984740745262"/>
      </font>
      <fill>
        <patternFill patternType="solid">
          <fgColor indexed="64"/>
          <bgColor theme="7"/>
        </patternFill>
      </fill>
    </dxf>
    <dxf>
      <font>
        <color theme="7"/>
      </font>
      <fill>
        <patternFill patternType="solid">
          <fgColor indexed="64"/>
          <bgColor theme="2" tint="-0.499984740745262"/>
        </patternFill>
      </fill>
    </dxf>
  </dxfs>
  <tableStyles count="0" defaultTableStyle="TableStyleMedium9" defaultPivotStyle="PivotStyleMedium4"/>
  <colors>
    <mruColors>
      <color rgb="FFFF9900"/>
      <color rgb="FFCC9900"/>
      <color rgb="FFCC0000"/>
      <color rgb="FF008000"/>
      <color rgb="FFFFC7CE"/>
      <color rgb="FFC6EFCE"/>
      <color rgb="FF9C0000"/>
      <color rgb="FF006100"/>
      <color rgb="FF990033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61552</xdr:colOff>
      <xdr:row>95</xdr:row>
      <xdr:rowOff>50602</xdr:rowOff>
    </xdr:from>
    <xdr:to>
      <xdr:col>30</xdr:col>
      <xdr:colOff>122036</xdr:colOff>
      <xdr:row>97</xdr:row>
      <xdr:rowOff>128945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490177" y="3979665"/>
          <a:ext cx="548640" cy="548640"/>
        </a:xfrm>
        <a:prstGeom prst="bentUpArrow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160734</xdr:colOff>
      <xdr:row>91</xdr:row>
      <xdr:rowOff>53578</xdr:rowOff>
    </xdr:from>
    <xdr:to>
      <xdr:col>31</xdr:col>
      <xdr:colOff>1035844</xdr:colOff>
      <xdr:row>95</xdr:row>
      <xdr:rowOff>148828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160734" y="3351609"/>
          <a:ext cx="1982391" cy="726282"/>
        </a:xfrm>
        <a:prstGeom prst="rect">
          <a:avLst/>
        </a:prstGeom>
        <a:solidFill>
          <a:schemeClr val="tx2"/>
        </a:solidFill>
        <a:ln w="28575">
          <a:solidFill>
            <a:schemeClr val="accent4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atin typeface="Century Gothic" panose="020B0502020202020204" pitchFamily="34" charset="0"/>
            </a:rPr>
            <a:t>Enter/Select</a:t>
          </a:r>
          <a:r>
            <a:rPr lang="en-US" sz="1100" b="1" baseline="0">
              <a:latin typeface="Century Gothic" panose="020B0502020202020204" pitchFamily="34" charset="0"/>
            </a:rPr>
            <a:t> ALL </a:t>
          </a:r>
        </a:p>
        <a:p>
          <a:pPr algn="ctr"/>
          <a:r>
            <a:rPr lang="en-US" sz="1100" b="1" baseline="0">
              <a:latin typeface="Century Gothic" panose="020B0502020202020204" pitchFamily="34" charset="0"/>
            </a:rPr>
            <a:t>of your Previous </a:t>
          </a:r>
        </a:p>
        <a:p>
          <a:pPr algn="ctr"/>
          <a:r>
            <a:rPr lang="en-US" sz="1100" b="1" baseline="0">
              <a:latin typeface="Century Gothic" panose="020B0502020202020204" pitchFamily="34" charset="0"/>
            </a:rPr>
            <a:t>COURSES &amp; GRADES</a:t>
          </a:r>
          <a:endParaRPr lang="en-US" sz="11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31</xdr:col>
      <xdr:colOff>1154907</xdr:colOff>
      <xdr:row>91</xdr:row>
      <xdr:rowOff>65485</xdr:rowOff>
    </xdr:from>
    <xdr:to>
      <xdr:col>33</xdr:col>
      <xdr:colOff>17859</xdr:colOff>
      <xdr:row>95</xdr:row>
      <xdr:rowOff>196452</xdr:rowOff>
    </xdr:to>
    <xdr:sp macro="" textlink="">
      <xdr:nvSpPr>
        <xdr:cNvPr id="4" name="Down Arrow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>
        <a:xfrm>
          <a:off x="2262188" y="3363516"/>
          <a:ext cx="1262062" cy="761999"/>
        </a:xfrm>
        <a:prstGeom prst="downArrowCallout">
          <a:avLst>
            <a:gd name="adj1" fmla="val 25000"/>
            <a:gd name="adj2" fmla="val 25000"/>
            <a:gd name="adj3" fmla="val 15678"/>
            <a:gd name="adj4" fmla="val 78536"/>
          </a:avLst>
        </a:prstGeom>
        <a:solidFill>
          <a:schemeClr val="accent4"/>
        </a:solidFill>
        <a:ln w="28575">
          <a:solidFill>
            <a:schemeClr val="tx2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n-US" sz="1100" b="1">
              <a:solidFill>
                <a:schemeClr val="tx2">
                  <a:lumMod val="50000"/>
                </a:schemeClr>
              </a:solidFill>
              <a:latin typeface="Century Gothic" panose="020B0502020202020204" pitchFamily="34" charset="0"/>
            </a:rPr>
            <a:t>BLANK GRADES</a:t>
          </a:r>
        </a:p>
        <a:p>
          <a:pPr algn="ctr"/>
          <a:r>
            <a:rPr lang="en-US" sz="1100" b="1">
              <a:solidFill>
                <a:schemeClr val="tx2">
                  <a:lumMod val="50000"/>
                </a:schemeClr>
              </a:solidFill>
              <a:latin typeface="Century Gothic" panose="020B0502020202020204" pitchFamily="34" charset="0"/>
            </a:rPr>
            <a:t>will</a:t>
          </a:r>
          <a:r>
            <a:rPr lang="en-US" sz="1100" b="1" baseline="0">
              <a:solidFill>
                <a:schemeClr val="tx2">
                  <a:lumMod val="50000"/>
                </a:schemeClr>
              </a:solidFill>
              <a:latin typeface="Century Gothic" panose="020B0502020202020204" pitchFamily="34" charset="0"/>
            </a:rPr>
            <a:t> Default to</a:t>
          </a:r>
        </a:p>
        <a:p>
          <a:pPr algn="ctr"/>
          <a:r>
            <a:rPr lang="en-US" sz="1100" b="1" baseline="0">
              <a:solidFill>
                <a:schemeClr val="tx2">
                  <a:lumMod val="50000"/>
                </a:schemeClr>
              </a:solidFill>
              <a:latin typeface="Century Gothic" panose="020B0502020202020204" pitchFamily="34" charset="0"/>
            </a:rPr>
            <a:t>'</a:t>
          </a:r>
          <a:r>
            <a:rPr lang="en-US" sz="1200" b="1" baseline="0">
              <a:solidFill>
                <a:schemeClr val="tx2">
                  <a:lumMod val="50000"/>
                </a:schemeClr>
              </a:solidFill>
              <a:latin typeface="Century Gothic" panose="020B0502020202020204" pitchFamily="34" charset="0"/>
            </a:rPr>
            <a:t>C</a:t>
          </a:r>
          <a:r>
            <a:rPr lang="en-US" sz="1100" b="1" baseline="0">
              <a:solidFill>
                <a:schemeClr val="tx2">
                  <a:lumMod val="50000"/>
                </a:schemeClr>
              </a:solidFill>
              <a:latin typeface="Century Gothic" panose="020B0502020202020204" pitchFamily="34" charset="0"/>
            </a:rPr>
            <a:t>'</a:t>
          </a:r>
          <a:endParaRPr lang="en-US" sz="1100" b="1">
            <a:solidFill>
              <a:schemeClr val="tx2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DA1:DE6" totalsRowShown="0" headerRowDxfId="21" headerRowBorderDxfId="20" tableBorderDxfId="19" totalsRowBorderDxfId="18">
  <autoFilter ref="DA1:DE6" xr:uid="{00000000-0009-0000-0100-000001000000}"/>
  <tableColumns count="5">
    <tableColumn id="1" xr3:uid="{00000000-0010-0000-0000-000001000000}" name="CNSLR\LIST" dataDxfId="17"/>
    <tableColumn id="2" xr3:uid="{00000000-0010-0000-0000-000002000000}" name="CNSLR.FNM\LIST" dataDxfId="16"/>
    <tableColumn id="3" xr3:uid="{00000000-0010-0000-0000-000003000000}" name="CNSLR.LNM\LIST" dataDxfId="15"/>
    <tableColumn id="4" xr3:uid="{00000000-0010-0000-0000-000004000000}" name="CNSLR.EML\LIST" dataDxfId="14" dataCellStyle="Hyperlink"/>
    <tableColumn id="5" xr3:uid="{00000000-0010-0000-0000-000005000000}" name="CNSLR\CNT" dataDxfId="13">
      <calculatedColumnFormula>IFERROR(IF(VIEW\LOOKUP&lt;&gt;VIEW\ADMIN,"",INDIRECT("'VALIDATION.LISTS'!"&amp;SUBSTITUTE(ADDRESS(1,MATCH($DA2,#REF!,0),4),"1","")&amp;"4")),"")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GRADE_DIST" displayName="GRADE_DIST" ref="A1:AM743" totalsRowShown="0">
  <autoFilter ref="A1:AM743" xr:uid="{00000000-0009-0000-0100-000007000000}"/>
  <tableColumns count="39">
    <tableColumn id="40" xr3:uid="{00000000-0010-0000-0100-000028000000}" name="Column1"/>
    <tableColumn id="41" xr3:uid="{00000000-0010-0000-0100-000029000000}" name="Column2"/>
    <tableColumn id="42" xr3:uid="{00000000-0010-0000-0100-00002A000000}" name="Column3"/>
    <tableColumn id="43" xr3:uid="{00000000-0010-0000-0100-00002B000000}" name="Column4"/>
    <tableColumn id="44" xr3:uid="{00000000-0010-0000-0100-00002C000000}" name="Column5"/>
    <tableColumn id="45" xr3:uid="{00000000-0010-0000-0100-00002D000000}" name="Column6"/>
    <tableColumn id="46" xr3:uid="{00000000-0010-0000-0100-00002E000000}" name="Column7"/>
    <tableColumn id="47" xr3:uid="{00000000-0010-0000-0100-00002F000000}" name="Column8"/>
    <tableColumn id="48" xr3:uid="{00000000-0010-0000-0100-000030000000}" name="Column9"/>
    <tableColumn id="49" xr3:uid="{00000000-0010-0000-0100-000031000000}" name="Column10"/>
    <tableColumn id="50" xr3:uid="{00000000-0010-0000-0100-000032000000}" name="Column11"/>
    <tableColumn id="51" xr3:uid="{00000000-0010-0000-0100-000033000000}" name="Column12"/>
    <tableColumn id="52" xr3:uid="{00000000-0010-0000-0100-000034000000}" name="Column13"/>
    <tableColumn id="53" xr3:uid="{00000000-0010-0000-0100-000035000000}" name="Column14"/>
    <tableColumn id="54" xr3:uid="{00000000-0010-0000-0100-000036000000}" name="Column15"/>
    <tableColumn id="55" xr3:uid="{00000000-0010-0000-0100-000037000000}" name="Column16"/>
    <tableColumn id="56" xr3:uid="{00000000-0010-0000-0100-000038000000}" name="Column17"/>
    <tableColumn id="57" xr3:uid="{00000000-0010-0000-0100-000039000000}" name="Column18"/>
    <tableColumn id="58" xr3:uid="{00000000-0010-0000-0100-00003A000000}" name="Column19"/>
    <tableColumn id="59" xr3:uid="{00000000-0010-0000-0100-00003B000000}" name="Column20"/>
    <tableColumn id="60" xr3:uid="{00000000-0010-0000-0100-00003C000000}" name="Column21"/>
    <tableColumn id="61" xr3:uid="{00000000-0010-0000-0100-00003D000000}" name="Column22"/>
    <tableColumn id="62" xr3:uid="{00000000-0010-0000-0100-00003E000000}" name="Column23"/>
    <tableColumn id="63" xr3:uid="{00000000-0010-0000-0100-00003F000000}" name="Column24"/>
    <tableColumn id="64" xr3:uid="{00000000-0010-0000-0100-000040000000}" name="Column25"/>
    <tableColumn id="65" xr3:uid="{00000000-0010-0000-0100-000041000000}" name="Column26"/>
    <tableColumn id="66" xr3:uid="{00000000-0010-0000-0100-000042000000}" name="Column27"/>
    <tableColumn id="67" xr3:uid="{00000000-0010-0000-0100-000043000000}" name="Column28"/>
    <tableColumn id="68" xr3:uid="{00000000-0010-0000-0100-000044000000}" name="Column29"/>
    <tableColumn id="69" xr3:uid="{00000000-0010-0000-0100-000045000000}" name="Column30"/>
    <tableColumn id="70" xr3:uid="{00000000-0010-0000-0100-000046000000}" name="Column31"/>
    <tableColumn id="71" xr3:uid="{00000000-0010-0000-0100-000047000000}" name="Column32"/>
    <tableColumn id="72" xr3:uid="{00000000-0010-0000-0100-000048000000}" name="Column33"/>
    <tableColumn id="73" xr3:uid="{00000000-0010-0000-0100-000049000000}" name="Column34"/>
    <tableColumn id="74" xr3:uid="{00000000-0010-0000-0100-00004A000000}" name="Column35"/>
    <tableColumn id="75" xr3:uid="{00000000-0010-0000-0100-00004B000000}" name="Column36"/>
    <tableColumn id="76" xr3:uid="{00000000-0010-0000-0100-00004C000000}" name="Column37"/>
    <tableColumn id="77" xr3:uid="{00000000-0010-0000-0100-00004D000000}" name="Column38"/>
    <tableColumn id="78" xr3:uid="{00000000-0010-0000-0100-00004E000000}" name="Column3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volante@ccm.edu" TargetMode="External"/><Relationship Id="rId2" Type="http://schemas.openxmlformats.org/officeDocument/2006/relationships/hyperlink" Target="mailto:apanek@ccm.edu" TargetMode="External"/><Relationship Id="rId1" Type="http://schemas.openxmlformats.org/officeDocument/2006/relationships/hyperlink" Target="mailto:jurgola@ccm.edu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tdominguez@ccm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GZ452"/>
  <sheetViews>
    <sheetView showRowColHeaders="0" tabSelected="1" topLeftCell="AA71" zoomScale="80" zoomScaleNormal="80" zoomScalePageLayoutView="125" workbookViewId="0">
      <pane ySplit="30" topLeftCell="A201" activePane="bottomLeft" state="frozen"/>
      <selection activeCell="AA71" sqref="AA71"/>
      <selection pane="bottomLeft" activeCell="AF201" sqref="AF201"/>
    </sheetView>
  </sheetViews>
  <sheetFormatPr defaultColWidth="4.875" defaultRowHeight="24.95" customHeight="1"/>
  <cols>
    <col min="1" max="1" width="3.75" style="3" hidden="1" customWidth="1"/>
    <col min="2" max="3" width="12.5" style="3" hidden="1" customWidth="1"/>
    <col min="4" max="5" width="12.5" style="222" hidden="1" customWidth="1"/>
    <col min="6" max="6" width="3.75" style="3" hidden="1" customWidth="1"/>
    <col min="7" max="7" width="1.25" style="3" hidden="1" customWidth="1"/>
    <col min="8" max="8" width="18.75" style="3" hidden="1" customWidth="1"/>
    <col min="9" max="9" width="1.25" style="3" hidden="1" customWidth="1"/>
    <col min="10" max="10" width="18.75" style="3" hidden="1" customWidth="1"/>
    <col min="11" max="11" width="1.25" style="3" hidden="1" customWidth="1"/>
    <col min="12" max="12" width="3.75" style="210" hidden="1" customWidth="1"/>
    <col min="13" max="13" width="1.25" style="3" hidden="1" customWidth="1"/>
    <col min="14" max="14" width="13.125" style="3" hidden="1" customWidth="1"/>
    <col min="15" max="16" width="12.5" style="222" hidden="1" customWidth="1"/>
    <col min="17" max="17" width="1.25" style="3" hidden="1" customWidth="1"/>
    <col min="18" max="18" width="17.875" style="3" hidden="1" customWidth="1"/>
    <col min="19" max="20" width="3.75" style="3" hidden="1" customWidth="1"/>
    <col min="21" max="21" width="1.25" style="3" hidden="1" customWidth="1"/>
    <col min="22" max="22" width="29.875" style="3" hidden="1" customWidth="1"/>
    <col min="23" max="23" width="1.25" style="3" hidden="1" customWidth="1"/>
    <col min="24" max="24" width="6.25" style="3" hidden="1" customWidth="1"/>
    <col min="25" max="25" width="1.25" style="3" hidden="1" customWidth="1"/>
    <col min="26" max="26" width="3.75" style="3" hidden="1" customWidth="1"/>
    <col min="27" max="27" width="2.5" style="6" customWidth="1"/>
    <col min="28" max="28" width="3.125" style="6" customWidth="1"/>
    <col min="29" max="29" width="3.875" style="6" customWidth="1"/>
    <col min="30" max="31" width="2.5" style="6" customWidth="1"/>
    <col min="32" max="32" width="15.625" style="6" customWidth="1"/>
    <col min="33" max="33" width="15.875" style="6" customWidth="1"/>
    <col min="34" max="34" width="2.5" style="6" customWidth="1"/>
    <col min="35" max="35" width="3.875" style="6" customWidth="1"/>
    <col min="36" max="36" width="3.125" style="6" customWidth="1"/>
    <col min="37" max="37" width="15.625" style="6" customWidth="1"/>
    <col min="38" max="38" width="3.75" style="6" customWidth="1"/>
    <col min="39" max="39" width="10.375" style="6" customWidth="1"/>
    <col min="40" max="40" width="3.75" style="6" customWidth="1"/>
    <col min="41" max="41" width="12.5" style="6" customWidth="1"/>
    <col min="42" max="42" width="3.125" style="6" customWidth="1"/>
    <col min="43" max="43" width="15.625" style="6" customWidth="1"/>
    <col min="44" max="44" width="3.75" style="6" customWidth="1"/>
    <col min="45" max="45" width="10.375" style="6" customWidth="1"/>
    <col min="46" max="46" width="3.75" style="6" customWidth="1"/>
    <col min="47" max="47" width="12.5" style="6" customWidth="1"/>
    <col min="48" max="48" width="3.125" style="6" customWidth="1"/>
    <col min="49" max="50" width="3.875" style="6" customWidth="1"/>
    <col min="51" max="51" width="3.875" style="3" hidden="1" customWidth="1"/>
    <col min="52" max="52" width="6.625" style="4" hidden="1" customWidth="1"/>
    <col min="53" max="53" width="6.625" style="3" hidden="1" customWidth="1"/>
    <col min="54" max="54" width="21.125" style="3" hidden="1" customWidth="1"/>
    <col min="55" max="56" width="6.625" style="3" hidden="1" customWidth="1"/>
    <col min="57" max="57" width="0.625" style="3" hidden="1" customWidth="1"/>
    <col min="58" max="58" width="18.875" style="3" hidden="1" customWidth="1"/>
    <col min="59" max="60" width="16" style="3" hidden="1" customWidth="1"/>
    <col min="61" max="61" width="14.375" style="4" hidden="1" customWidth="1"/>
    <col min="62" max="62" width="12.5" style="3" hidden="1" customWidth="1"/>
    <col min="63" max="64" width="4.875" style="3" hidden="1" customWidth="1"/>
    <col min="65" max="65" width="10" style="3" hidden="1" customWidth="1"/>
    <col min="66" max="66" width="10.125" style="3" hidden="1" customWidth="1"/>
    <col min="67" max="76" width="10" style="3" hidden="1" customWidth="1"/>
    <col min="77" max="77" width="4.875" style="3" hidden="1" customWidth="1"/>
    <col min="78" max="78" width="10.875" style="3" hidden="1" customWidth="1"/>
    <col min="79" max="79" width="4.875" style="3" hidden="1" customWidth="1"/>
    <col min="80" max="80" width="35.125" style="3" hidden="1" customWidth="1"/>
    <col min="81" max="86" width="4.875" style="3" hidden="1" customWidth="1"/>
    <col min="87" max="87" width="10.875" style="3" hidden="1" customWidth="1"/>
    <col min="88" max="90" width="4.875" style="3" hidden="1" customWidth="1"/>
    <col min="91" max="91" width="10" style="3" hidden="1" customWidth="1"/>
    <col min="92" max="92" width="10.125" style="3" hidden="1" customWidth="1"/>
    <col min="93" max="102" width="10" style="3" hidden="1" customWidth="1"/>
    <col min="103" max="106" width="4.875" style="3" hidden="1" customWidth="1"/>
    <col min="107" max="112" width="4.875" style="4" hidden="1" customWidth="1"/>
    <col min="113" max="113" width="10.875" style="3" hidden="1" customWidth="1"/>
    <col min="114" max="116" width="4.875" style="3" hidden="1" customWidth="1"/>
    <col min="117" max="117" width="10" style="3" hidden="1" customWidth="1"/>
    <col min="118" max="118" width="10.125" style="3" hidden="1" customWidth="1"/>
    <col min="119" max="125" width="10" style="3" hidden="1" customWidth="1"/>
    <col min="126" max="126" width="4.875" style="3" hidden="1" customWidth="1"/>
    <col min="127" max="127" width="12" style="3" hidden="1" customWidth="1"/>
    <col min="128" max="138" width="4.875" style="3" hidden="1" customWidth="1"/>
    <col min="139" max="139" width="10.875" style="3" hidden="1" customWidth="1"/>
    <col min="140" max="142" width="4.875" style="3" hidden="1" customWidth="1"/>
    <col min="143" max="143" width="10" style="3" hidden="1" customWidth="1"/>
    <col min="144" max="144" width="10.125" style="3" hidden="1" customWidth="1"/>
    <col min="145" max="151" width="10" style="3" hidden="1" customWidth="1"/>
    <col min="152" max="152" width="4.875" style="3" hidden="1" customWidth="1"/>
    <col min="153" max="153" width="10.25" style="3" hidden="1" customWidth="1"/>
    <col min="154" max="164" width="4.875" style="3" hidden="1" customWidth="1"/>
    <col min="165" max="165" width="10.875" style="3" hidden="1" customWidth="1"/>
    <col min="166" max="168" width="4.875" style="3" hidden="1" customWidth="1"/>
    <col min="169" max="169" width="10" style="3" hidden="1" customWidth="1"/>
    <col min="170" max="170" width="10.125" style="3" hidden="1" customWidth="1"/>
    <col min="171" max="177" width="10" style="3" hidden="1" customWidth="1"/>
    <col min="178" max="178" width="4.875" style="3" hidden="1" customWidth="1"/>
    <col min="179" max="179" width="10.25" style="3" hidden="1" customWidth="1"/>
    <col min="180" max="180" width="12" style="3" hidden="1" customWidth="1"/>
    <col min="181" max="181" width="31.5" style="3" hidden="1" customWidth="1"/>
    <col min="182" max="208" width="4.875" style="3" hidden="1" customWidth="1"/>
    <col min="209" max="233" width="4.875" style="3" customWidth="1"/>
    <col min="234" max="16384" width="4.875" style="3"/>
  </cols>
  <sheetData>
    <row r="1" spans="1:177" s="129" customFormat="1" ht="24.95" hidden="1" customHeight="1" thickTop="1" thickBot="1">
      <c r="A1" s="131" t="str">
        <f ca="1">MID(CELL("filename",A1),FIND("]",CELL("filename",A1))+1,256)</f>
        <v>CALCULATOR</v>
      </c>
      <c r="C1" s="132" t="s">
        <v>1538</v>
      </c>
      <c r="D1" s="221"/>
      <c r="E1" s="221"/>
      <c r="F1" s="132" t="s">
        <v>11</v>
      </c>
      <c r="G1" s="133"/>
      <c r="I1" s="133"/>
      <c r="J1" s="133"/>
      <c r="L1" s="130"/>
      <c r="M1" s="133"/>
      <c r="N1" s="132" t="s">
        <v>1517</v>
      </c>
      <c r="O1" s="221"/>
      <c r="P1" s="221"/>
      <c r="Q1" s="133"/>
      <c r="R1" s="132" t="s">
        <v>1723</v>
      </c>
      <c r="S1" s="133"/>
      <c r="T1" s="133"/>
      <c r="U1" s="133"/>
      <c r="V1" s="132" t="s">
        <v>1597</v>
      </c>
      <c r="W1" s="133"/>
      <c r="X1" s="132" t="s">
        <v>9</v>
      </c>
      <c r="Y1" s="133"/>
      <c r="Z1" s="133"/>
      <c r="AA1" s="133"/>
      <c r="AB1" s="133"/>
      <c r="AF1" s="132" t="s">
        <v>8</v>
      </c>
      <c r="AG1" s="261" t="s">
        <v>1539</v>
      </c>
      <c r="AH1" s="262"/>
      <c r="AI1" s="262"/>
      <c r="AJ1" s="262"/>
      <c r="AK1" s="262"/>
      <c r="AL1" s="262"/>
      <c r="AM1" s="263"/>
      <c r="AN1" s="133"/>
      <c r="AO1" s="132" t="s">
        <v>3</v>
      </c>
      <c r="AP1" s="133"/>
      <c r="AQ1" s="132" t="s">
        <v>1540</v>
      </c>
      <c r="AR1" s="133"/>
      <c r="AS1" s="132" t="s">
        <v>4</v>
      </c>
      <c r="AU1" s="137" t="str">
        <f ca="1">IFERROR(IF(INDIRECT("'GRADE.DIST'!"&amp;SUBSTITUTE(ADDRESS(1,MATCH("COU\TOT",GRADE.DIST!$A$3:$YG$3,0),4),"1","")&amp;"4")&lt;=1,"",("'GRADE.DIST'!"&amp;SUBSTITUTE(ADDRESS(1,MATCH("COU.REG\1_D.2_GRADE\GRADE",GRADE.DIST!$A$3:$YG$3,0),4),"1","")&amp;CALCULATOR\\GRADE.DIST\COU\Row.STA)&amp;":"&amp;(SUBSTITUTE(ADDRESS(1,MATCH("COU.REG\1_D.2_GRADE\GRADE",GRADE.DIST!$A$3:$YG$3,0),4),"1","")&amp;(CALCULATOR\\GRADE.DIST\COU\Row.END))),"")</f>
        <v>'GRADE.DIST'!N4:N733</v>
      </c>
      <c r="AV1" s="137" t="str">
        <f ca="1">IFERROR(IF(INDIRECT("'GRADE.DIST'!"&amp;SUBSTITUTE(ADDRESS(1,MATCH("COU\TOT",GRADE.DIST!$A$3:$YG$3,0),4),"1","")&amp;"4")&lt;=1,"",("'GRADE.DIST'!"&amp;SUBSTITUTE(ADDRESS(1,MATCH("COU.REG\1_D.2_GRADE\VALUE",GRADE.DIST!$A$3:$YG$3,0),4),"1","")&amp;CALCULATOR\\GRADE.DIST\COU\Row.STA)&amp;":"&amp;(SUBSTITUTE(ADDRESS(1,MATCH("COU.REG\1_D.2_GRADE\VALUE",GRADE.DIST!$A$3:$YG$3,0),4),"1","")&amp;(CALCULATOR\\GRADE.DIST\COU\Row.END))),"")</f>
        <v>'GRADE.DIST'!O4:O733</v>
      </c>
      <c r="AX1" s="133"/>
      <c r="AY1" s="133"/>
      <c r="AZ1" s="134" t="str">
        <f ca="1">IFERROR(IF(VIEW\LOOKUP&lt;&gt;VIEW\ADMIN,"",MATCH(BF2&amp;"_STA",INDIRECT("'ENROLLMENT'!"&amp;SUBSTITUTE(ADDRESS(1,MATCH("SID_RNG",#REF!,0),4),"1","")&amp;":"&amp; (SUBSTITUTE(ADDRESS(1,MATCH("SID_RNG",#REF!,0),4),"1",""))),0)),"")</f>
        <v/>
      </c>
      <c r="BA1" s="135" t="str">
        <f ca="1">IFERROR(IF(VIEW\LOOKUP&lt;&gt;VIEW\ADMIN,"",MATCH(BF2&amp;"_END",INDIRECT("'ENROLLMENT'!"&amp;SUBSTITUTE(ADDRESS(1,MATCH("SID_RNG",#REF!,0),4),"1","")&amp;":"&amp; (SUBSTITUTE(ADDRESS(1,MATCH("SID_RNG",#REF!,0),4),"1",""))),0)),"")</f>
        <v/>
      </c>
      <c r="BB1" s="136" t="str">
        <f ca="1">IFERROR(IF(INDIRECT("'VALIDATION.LISTS'!"&amp;SUBSTITUTE(ADDRESS(1,MATCH("SID\TOT",#REF!,0),4),"1","")&amp;"4")&lt;1,"",("'VALIDATION.LISTS'!"&amp;SUBSTITUTE(ADDRESS(1,MATCH("SLN.SFN",#REF!,0),4),"1","")&amp;CALCULATOR\\VALIDATION.LISTS\SID\Row.STA)&amp;":"&amp;(SUBSTITUTE(ADDRESS(1,MATCH("SLN.SFN",#REF!,0),4),"1","")&amp;(CALCULATOR\\VALIDATION.LISTS\SID\Row.END))),"")</f>
        <v/>
      </c>
      <c r="BC1" s="134">
        <v>4</v>
      </c>
      <c r="BD1" s="135" t="str">
        <f ca="1">IFERROR(IF(VIEW\LOOKUP&lt;&gt;VIEW\ADMIN,"",(4+INDIRECT("'VALIDATION.LISTS'!"&amp;SUBSTITUTE(ADDRESS(1,MATCH("SID\TOT",#REF!,0),4),"1","")&amp;"4"))),"")</f>
        <v/>
      </c>
      <c r="BF1" s="136" t="str">
        <f ca="1">IFERROR(IF(CALCULATOR\SID\LOOKUP="","",INDEX(INDIRECT(CALCULATOR\\VALIDATION.LISTS\SLN.SFN\LIST),MATCH(CALCULATOR\SID\LOOKUP,INDIRECT(CALCULATOR\\VALIDATION.LISTS\SID\LIST),0))),"")</f>
        <v/>
      </c>
      <c r="BG1" s="207" t="str">
        <f ca="1">IFERROR(IF(VIEW\LOOKUP&lt;&gt;VIEW\ADMIN,"",INDIRECT("'VALIDATION.LISTS'!"&amp;SUBSTITUTE(ADDRESS(1,MATCH("SID\TOT",#REF!,0),4),"1","")&amp;"4")),"")</f>
        <v/>
      </c>
      <c r="BH1" s="193" t="str">
        <f ca="1">IFERROR(IF(INDIRECT("'VALIDATION.LISTS'!"&amp;SUBSTITUTE(ADDRESS(1,MATCH("DATESTAMP",#REF!,0),4),"1","")&amp;"4")="","",INDIRECT("'VALIDATION.LISTS'!"&amp;SUBSTITUTE(ADDRESS(1,MATCH("DATESTAMP",#REF!,0),4),"1","")&amp;"4")),"")</f>
        <v/>
      </c>
      <c r="BI1" s="130"/>
      <c r="BM1" s="128" t="s">
        <v>1515</v>
      </c>
      <c r="BO1" s="128" t="s">
        <v>1436</v>
      </c>
      <c r="BQ1" s="128" t="s">
        <v>1437</v>
      </c>
      <c r="BS1" s="128" t="s">
        <v>1438</v>
      </c>
      <c r="BU1" s="128" t="s">
        <v>1439</v>
      </c>
      <c r="BZ1" s="137" t="str">
        <f ca="1">IFERROR(IF(INDIRECT("'GRADE.DIST'!"&amp;SUBSTITUTE(ADDRESS(1,MATCH("COU\TOT",GRADE.DIST!$A$3:$YG$3,0),4),"1","")&amp;"4")&lt;=1,"",("'GRADE.DIST'!"&amp;SUBSTITUTE(ADDRESS(1,MATCH("COU.REG\1_D.2_GRADE\CNT",GRADE.DIST!$A$3:$YG$3,0),4),"1","")&amp;CALCULATOR\\GRADE.DIST\COU\Row.STA)&amp;":"&amp;(SUBSTITUTE(ADDRESS(1,MATCH("COU.REG\1_D.2_GRADE\CNT",GRADE.DIST!$A$3:$YG$3,0),4),"1","")&amp;(CALCULATOR\\GRADE.DIST\COU\Row.END))),"")</f>
        <v>'GRADE.DIST'!M4:M733</v>
      </c>
      <c r="CM1" s="128"/>
      <c r="CO1" s="128"/>
      <c r="CQ1" s="128"/>
      <c r="CS1" s="128"/>
      <c r="CU1" s="128"/>
      <c r="DC1" s="130"/>
      <c r="DD1" s="130"/>
      <c r="DE1" s="130"/>
      <c r="DF1" s="130"/>
      <c r="DG1" s="130"/>
      <c r="DH1" s="130"/>
      <c r="DM1" s="128"/>
      <c r="DO1" s="128"/>
      <c r="DQ1" s="128"/>
      <c r="DS1" s="128"/>
      <c r="DU1" s="128"/>
      <c r="EM1" s="128"/>
      <c r="EO1" s="128"/>
      <c r="EQ1" s="128"/>
      <c r="ES1" s="128"/>
      <c r="EU1" s="128"/>
      <c r="FM1" s="128"/>
      <c r="FO1" s="128"/>
      <c r="FQ1" s="128"/>
      <c r="FS1" s="128"/>
      <c r="FU1" s="128"/>
    </row>
    <row r="2" spans="1:177" ht="24.75" hidden="1" customHeight="1" thickTop="1" thickBot="1">
      <c r="R2" s="137" t="str">
        <f ca="1">IFERROR(IF(INDIRECT("'GRADE.DIST'!"&amp;SUBSTITUTE(ADDRESS(1,MATCH("COU\TOT",GRADE.DIST!$A$3:$YG$3,0),4),"1","")&amp;"4")&lt;=1,"",("'GRADE.DIST'!"&amp;SUBSTITUTE(ADDRESS(1,MATCH(R$1,GRADE.DIST!$A$3:$YG$3,0),4),"1","")&amp;CALCULATOR\\GRADE.DIST\COU\Row.STA)&amp;":"&amp;(SUBSTITUTE(ADDRESS(1,MATCH(R$1,GRADE.DIST!$A$3:$YG$3,0),4),"1","")&amp;(CALCULATOR\\GRADE.DIST\COU\Row.END))),"")</f>
        <v/>
      </c>
      <c r="V2" s="137" t="str">
        <f ca="1">IFERROR(IF(INDIRECT("'GRADE.DIST'!"&amp;SUBSTITUTE(ADDRESS(1,MATCH("COU\TOT",GRADE.DIST!$A$3:$YG$3,0),4),"1","")&amp;"4")&lt;=1,"",("'GRADE.DIST'!"&amp;SUBSTITUTE(ADDRESS(1,MATCH(V$1,GRADE.DIST!$A$3:$YG$3,0),4),"1","")&amp;CALCULATOR\\GRADE.DIST\COU\Row.STA)&amp;":"&amp;(SUBSTITUTE(ADDRESS(1,MATCH(V$1,GRADE.DIST!$A$3:$YG$3,0),4),"1","")&amp;(CALCULATOR\\GRADE.DIST\COU\Row.END))),"")</f>
        <v>'GRADE.DIST'!AK4:AK733</v>
      </c>
      <c r="X2" s="137" t="str">
        <f ca="1">IFERROR(IF(INDIRECT("'GRADE.DIST'!"&amp;SUBSTITUTE(ADDRESS(1,MATCH("COU\TOT",GRADE.DIST!$A$3:$YG$3,0),4),"1","")&amp;"4")&lt;=1,"",("'GRADE.DIST'!"&amp;SUBSTITUTE(ADDRESS(1,MATCH(X$1,GRADE.DIST!$A$3:$YG$3,0),4),"1","")&amp;CALCULATOR\\GRADE.DIST\COU\Row.STA)&amp;":"&amp;(SUBSTITUTE(ADDRESS(1,MATCH(X$1,GRADE.DIST!$A$3:$YG$3,0),4),"1","")&amp;(CALCULATOR\\GRADE.DIST\COU\Row.END))),"")</f>
        <v>'GRADE.DIST'!D4:D733</v>
      </c>
      <c r="AA2" s="3"/>
      <c r="AB2" s="3"/>
      <c r="AC2" s="137" t="str">
        <f ca="1">IFERROR(IF(INDIRECT("'GRADE.DIST'!"&amp;SUBSTITUTE(ADDRESS(1,MATCH("COU\TOT",GRADE.DIST!$A$3:$YG$3,0),4),"1","")&amp;"4")&lt;=1,"",("'GRADE.DIST'!"&amp;SUBSTITUTE(ADDRESS(1,MATCH("COU",GRADE.DIST!$A$3:$YG$3,0),4),"1","")&amp;CALCULATOR\\GRADE.DIST\COU\Row.STA)&amp;":"&amp;(SUBSTITUTE(ADDRESS(1,MATCH("COU",GRADE.DIST!$A$3:$YG$3,0),4),"1","")&amp;(CALCULATOR\\GRADE.DIST\COU\Row.END))),"")</f>
        <v>'GRADE.DIST'!A4:A733</v>
      </c>
      <c r="AD2" s="134">
        <v>4</v>
      </c>
      <c r="AE2" s="135">
        <f ca="1">IFERROR((4+INDIRECT("'GRADE.DIST'!"&amp;SUBSTITUTE(ADDRESS(1,MATCH("COU\TOT",GRADE.DIST!$A$3:$YG$3,0),4),"1","")&amp;"4")),"")</f>
        <v>733</v>
      </c>
      <c r="AF2" s="3"/>
      <c r="AG2" s="249" t="str">
        <f ca="1">IFERROR(IF(INDIRECT("'GRADE.DIST'!"&amp;SUBSTITUTE(ADDRESS(1,MATCH("COU\TOT",GRADE.DIST!$A$3:$YG$3,0),4),"1","")&amp;"4")&lt;=1,"",("'GRADE.DIST'!"&amp;SUBSTITUTE(ADDRESS(1,MATCH(AG$1,GRADE.DIST!$A$3:$YG$3,0),4),"1","")&amp;CALCULATOR\\GRADE.DIST\COU\Row.STA)&amp;":"&amp;(SUBSTITUTE(ADDRESS(1,MATCH(AG$1,GRADE.DIST!$A$3:$YG$3,0),4),"1","")&amp;(CALCULATOR\\GRADE.DIST\COU\Row.END))),"")</f>
        <v>'GRADE.DIST'!B4:B733</v>
      </c>
      <c r="AH2" s="250"/>
      <c r="AI2" s="250"/>
      <c r="AJ2" s="250"/>
      <c r="AK2" s="250"/>
      <c r="AL2" s="250"/>
      <c r="AM2" s="250"/>
      <c r="AN2" s="3"/>
      <c r="AO2" s="137" t="str">
        <f ca="1">IFERROR(IF(INDIRECT("'GRADE.DIST'!"&amp;SUBSTITUTE(ADDRESS(1,MATCH("COU\TOT",GRADE.DIST!$A$3:$YG$3,0),4),"1","")&amp;"4")&lt;=1,"",("'GRADE.DIST'!"&amp;SUBSTITUTE(ADDRESS(1,MATCH(AO$1,GRADE.DIST!$A$3:$YG$3,0),4),"1","")&amp;CALCULATOR\\GRADE.DIST\COU\Row.STA)&amp;":"&amp;(SUBSTITUTE(ADDRESS(1,MATCH(AO$1,GRADE.DIST!$A$3:$YG$3,0),4),"1","")&amp;(CALCULATOR\\GRADE.DIST\COU\Row.END))),"")</f>
        <v>'GRADE.DIST'!C4:C733</v>
      </c>
      <c r="AP2" s="3"/>
      <c r="AQ2" s="3"/>
      <c r="AR2" s="3"/>
      <c r="AS2" s="3"/>
      <c r="AT2" s="129"/>
      <c r="AU2" s="137" t="str">
        <f ca="1">IFERROR(IF(INDIRECT("'GRADE.DIST'!"&amp;SUBSTITUTE(ADDRESS(1,MATCH("COU\TOT",GRADE.DIST!$A$3:$YG$3,0),4),"1","")&amp;"4")&lt;=1,"",("'GRADE.DIST'!"&amp;SUBSTITUTE(ADDRESS(1,MATCH("COU.REG\1_F.2_GRADE\GRADE",GRADE.DIST!$A$3:$YG$3,0),4),"1","")&amp;CALCULATOR\\GRADE.DIST\COU\Row.STA)&amp;":"&amp;(SUBSTITUTE(ADDRESS(1,MATCH("COU.REG\1_F.2_GRADE\GRADE",GRADE.DIST!$A$3:$YG$3,0),4),"1","")&amp;(CALCULATOR\\GRADE.DIST\COU\Row.END))),"")</f>
        <v>'GRADE.DIST'!Q4:Q733</v>
      </c>
      <c r="AV2" s="137" t="str">
        <f ca="1">IFERROR(IF(INDIRECT("'GRADE.DIST'!"&amp;SUBSTITUTE(ADDRESS(1,MATCH("COU\TOT",GRADE.DIST!$A$3:$YG$3,0),4),"1","")&amp;"4")&lt;=1,"",("'GRADE.DIST'!"&amp;SUBSTITUTE(ADDRESS(1,MATCH("COU.REG\1_F.2_GRADE\VALUE",GRADE.DIST!$A$3:$YG$3,0),4),"1","")&amp;CALCULATOR\\GRADE.DIST\COU\Row.STA)&amp;":"&amp;(SUBSTITUTE(ADDRESS(1,MATCH("COU.REG\1_F.2_GRADE\VALUE",GRADE.DIST!$A$3:$YG$3,0),4),"1","")&amp;(CALCULATOR\\GRADE.DIST\COU\Row.END))),"")</f>
        <v>'GRADE.DIST'!R4:R733</v>
      </c>
      <c r="AW2" s="129"/>
      <c r="AX2" s="3"/>
      <c r="BB2" s="136" t="str">
        <f ca="1">IFERROR(IF(INDIRECT("'VALIDATION.LISTS'!"&amp;SUBSTITUTE(ADDRESS(1,MATCH("SID\TOT",#REF!,0),4),"1","")&amp;"4")&lt;1,"",("'VALIDATION.LISTS'!"&amp;SUBSTITUTE(ADDRESS(1,MATCH("SID",#REF!,0),4),"1","")&amp;CALCULATOR\\VALIDATION.LISTS\SID\Row.STA)&amp;":"&amp;(SUBSTITUTE(ADDRESS(1,MATCH("SID",#REF!,0),4),"1","")&amp;(CALCULATOR\\VALIDATION.LISTS\SID\Row.END))),"")</f>
        <v/>
      </c>
      <c r="BF2" s="136" t="str">
        <f ca="1">IFERROR( IF(CALCULATOR\\ENROLLMENT\SID\TOT=1,INDEX(INDIRECT(CALCULATOR\\VALIDATION.LISTS\SID\LIST),2),   IF(CALCULATOR\SLN.SFN\ENTRY="","",IF(AND(LEFT(CALCULATOR\SLN.SFN\ENTRY,2)="s0",LEN(CALCULATOR\SLN.SFN\ENTRY)=8),CALCULATOR\SLN.SFN\ENTRY,IF(AND(LEFT(CALCULATOR\SLN.SFN\ENTRY,1)="0",LEN(CALCULATOR\SLN.SFN\ENTRY)=7),"s"&amp;CALCULATOR\SLN.SFN\ENTRY,INDEX(INDIRECT($BB$2),MATCH(CALCULATOR\SLN.SFN\ENTRY,INDIRECT(CALCULATOR\\VALIDATION.LISTS\SLN.SFN\LIST),0)))))), CALCULATOR\SID\LOOKUP_ALTERNATE)</f>
        <v/>
      </c>
      <c r="BG2" s="136" t="str">
        <f ca="1">IFERROR(IF(AND(CALCULATOR\SID\LOOKUP="",CALCULATOR\SLN.SFN\ENTRY&gt;""),0,IF(AND(CALCULATOR\SID\LOOKUP="",CALCULATOR\SLN.SFN\ENTRY=""),"",COUNTIFS(INDIRECT(CALCULATOR\\VALIDATION.LISTS\SID\LIST),CALCULATOR\SID\LOOKUP))),"")</f>
        <v/>
      </c>
      <c r="BM2" s="127" t="s">
        <v>1515</v>
      </c>
      <c r="BO2" s="127" t="s">
        <v>1436</v>
      </c>
      <c r="BQ2" s="127" t="s">
        <v>1437</v>
      </c>
      <c r="BS2" s="127" t="s">
        <v>1438</v>
      </c>
      <c r="BU2" s="127" t="s">
        <v>1439</v>
      </c>
      <c r="BZ2" s="137" t="str">
        <f ca="1">IFERROR(IF(INDIRECT("'GRADE.DIST'!"&amp;SUBSTITUTE(ADDRESS(1,MATCH("COU\TOT",GRADE.DIST!$A$3:$YG$3,0),4),"1","")&amp;"4")&lt;=1,"",("'GRADE.DIST'!"&amp;SUBSTITUTE(ADDRESS(1,MATCH("COU.REG\1_F.2_GRADE\CNT",GRADE.DIST!$A$3:$YG$3,0),4),"1","")&amp;CALCULATOR\\GRADE.DIST\COU\Row.STA)&amp;":"&amp;(SUBSTITUTE(ADDRESS(1,MATCH("COU.REG\1_F.2_GRADE\CNT",GRADE.DIST!$A$3:$YG$3,0),4),"1","")&amp;(CALCULATOR\\GRADE.DIST\COU\Row.END))),"")</f>
        <v>'GRADE.DIST'!P4:P733</v>
      </c>
      <c r="CM2" s="127"/>
      <c r="CO2" s="127"/>
      <c r="CQ2" s="127"/>
      <c r="CS2" s="127"/>
      <c r="CU2" s="127"/>
      <c r="DM2" s="127"/>
      <c r="DO2" s="127"/>
      <c r="DQ2" s="127"/>
      <c r="DS2" s="127"/>
      <c r="DU2" s="127"/>
      <c r="EM2" s="127"/>
      <c r="EO2" s="127"/>
      <c r="EQ2" s="127"/>
      <c r="ES2" s="127"/>
      <c r="EU2" s="127"/>
      <c r="FM2" s="127"/>
      <c r="FO2" s="127"/>
      <c r="FQ2" s="127"/>
      <c r="FS2" s="127"/>
      <c r="FU2" s="127"/>
    </row>
    <row r="3" spans="1:177" ht="24.95" hidden="1" customHeight="1" thickTop="1" thickBot="1"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3"/>
      <c r="AM3" s="3"/>
      <c r="AN3" s="4"/>
      <c r="AO3" s="3"/>
      <c r="AP3" s="3"/>
      <c r="AQ3" s="3"/>
      <c r="AR3" s="3"/>
      <c r="AS3" s="3"/>
      <c r="AT3" s="129"/>
      <c r="AU3" s="137" t="str">
        <f ca="1">IFERROR(IF(INDIRECT("'GRADE.DIST'!"&amp;SUBSTITUTE(ADDRESS(1,MATCH("COU\TOT",GRADE.DIST!$A$3:$YG$3,0),4),"1","")&amp;"4")&lt;=1,"",("'GRADE.DIST'!"&amp;SUBSTITUTE(ADDRESS(1,MATCH("COU.REG\1_pGRADE",GRADE.DIST!$A$3:$YG$3,0),4),"1","")&amp;CALCULATOR\\GRADE.DIST\COU\Row.STA)&amp;":"&amp;(SUBSTITUTE(ADDRESS(1,MATCH("COU.REG\1_pGRADE",GRADE.DIST!$A$3:$YG$3,0),4),"1","")&amp;(CALCULATOR\\GRADE.DIST\COU\Row.END))),"")</f>
        <v>'GRADE.DIST'!W4:W733</v>
      </c>
      <c r="AV3" s="137" t="str">
        <f ca="1">IFERROR(IF(INDIRECT("'GRADE.DIST'!"&amp;SUBSTITUTE(ADDRESS(1,MATCH("COU\TOT",GRADE.DIST!$A$3:$YG$3,0),4),"1","")&amp;"4")&lt;=1,"",("'GRADE.DIST'!"&amp;SUBSTITUTE(ADDRESS(1,MATCH("COU.REG\I_VALUE",GRADE.DIST!$A$3:$YG$3,0),4),"1","")&amp;CALCULATOR\\GRADE.DIST\COU\Row.STA)&amp;":"&amp;(SUBSTITUTE(ADDRESS(1,MATCH("COU.REG\I_VALUE",GRADE.DIST!$A$3:$YG$3,0),4),"1","")&amp;(CALCULATOR\\GRADE.DIST\COU\Row.END))),"")</f>
        <v>'GRADE.DIST'!F4:F733</v>
      </c>
      <c r="AW3" s="129"/>
      <c r="AX3" s="3"/>
      <c r="AZ3" s="3"/>
      <c r="BB3" s="136" t="str">
        <f ca="1">IFERROR(IF(INDIRECT("'VALIDATION.LISTS'!"&amp;SUBSTITUTE(ADDRESS(1,MATCH("SID\TOT",#REF!,0),4),"1","")&amp;"4")&lt;1,"",("'VALIDATION.LISTS'!"&amp;SUBSTITUTE(ADDRESS(1,MATCH(CNSLR\SEARCH.FIELD,#REF!,0),4),"1","")&amp;CALCULATOR\\VALIDATION.LISTS\SID\Row.STA)&amp;":"&amp;(SUBSTITUTE(ADDRESS(1,MATCH(CNSLR\SEARCH.FIELD,#REF!,0),4),"1","")&amp;(CALCULATOR\\VALIDATION.LISTS\SID\Row.END))),"")</f>
        <v/>
      </c>
      <c r="BF3" s="136" t="str">
        <f ca="1">IFERROR(IF(CALCULATOR\SID\LOOKUP="","",IF( LEN(INDEX(INDIRECT(CALCULATOR\\VALIDATION.LISTS\CNSLR\SEARCH.FIELD),MATCH(CALCULATOR\SID\LOOKUP,INDIRECT(CALCULATOR\\VALIDATION.LISTS\SID\LIST),0)))&lt;3,"",INDEX(INDIRECT(CALCULATOR\\VALIDATION.LISTS\CNSLR\SEARCH.FIELD),MATCH(CALCULATOR\SID\LOOKUP,INDIRECT(CALCULATOR\\VALIDATION.LISTS\SID\LIST),0)))),"")</f>
        <v/>
      </c>
      <c r="BM3" s="5" t="str">
        <f>IFERROR(SUBSTITUTE(ADDRESS(1,COLUMN(),4),"1",""),"")</f>
        <v>BM</v>
      </c>
      <c r="BO3" s="5" t="str">
        <f>IFERROR(SUBSTITUTE(ADDRESS(1,COLUMN(),4),"1",""),"")</f>
        <v>BO</v>
      </c>
      <c r="BQ3" s="5" t="str">
        <f t="shared" ref="BQ3" si="0">IFERROR(SUBSTITUTE(ADDRESS(1,COLUMN(),4),"1",""),"")</f>
        <v>BQ</v>
      </c>
      <c r="BS3" s="5" t="str">
        <f t="shared" ref="BS3" si="1">IFERROR(SUBSTITUTE(ADDRESS(1,COLUMN(),4),"1",""),"")</f>
        <v>BS</v>
      </c>
      <c r="BU3" s="5" t="str">
        <f t="shared" ref="BU3" si="2">IFERROR(SUBSTITUTE(ADDRESS(1,COLUMN(),4),"1",""),"")</f>
        <v>BU</v>
      </c>
      <c r="BZ3" s="137" t="str">
        <f ca="1">IFERROR(IF(INDIRECT("'GRADE.DIST'!"&amp;SUBSTITUTE(ADDRESS(1,MATCH("COU\TOT",GRADE.DIST!$A$3:$YG$3,0),4),"1","")&amp;"4")&lt;=1,"",("'GRADE.DIST'!"&amp;SUBSTITUTE(ADDRESS(1,MATCH("COU.REG\1_REG\CNT",GRADE.DIST!$A$3:$YG$3,0),4),"1","")&amp;CALCULATOR\\GRADE.DIST\COU\Row.STA)&amp;":"&amp;(SUBSTITUTE(ADDRESS(1,MATCH("COU.REG\1_REG\CNT",GRADE.DIST!$A$3:$YG$3,0),4),"1","")&amp;(CALCULATOR\\GRADE.DIST\COU\Row.END))),"")</f>
        <v>'GRADE.DIST'!Y4:Y733</v>
      </c>
      <c r="CM3" s="5"/>
      <c r="CO3" s="5"/>
      <c r="CQ3" s="5"/>
      <c r="CS3" s="5"/>
      <c r="CU3" s="5"/>
      <c r="DM3" s="5"/>
      <c r="DO3" s="5"/>
      <c r="DQ3" s="5"/>
      <c r="DS3" s="5"/>
      <c r="DU3" s="5"/>
      <c r="EM3" s="5"/>
      <c r="EO3" s="5"/>
      <c r="EQ3" s="5"/>
      <c r="ES3" s="5"/>
      <c r="EU3" s="5"/>
      <c r="FM3" s="5"/>
      <c r="FO3" s="5"/>
      <c r="FQ3" s="5"/>
      <c r="FS3" s="5"/>
      <c r="FU3" s="5"/>
    </row>
    <row r="4" spans="1:177" ht="24.95" hidden="1" customHeight="1" thickTop="1"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223" t="str">
        <f ca="1">IFERROR(IF(INDIRECT("'GRADE.DIST'!"&amp;SUBSTITUTE(ADDRESS(1,MATCH("COU\TOT",GRADE.DIST!$A$3:$YG$3,0),4),"1","")&amp;"4")&lt;=1,"",("'GRADE.DIST'!"&amp;SUBSTITUTE(ADDRESS(1,MATCH("COU.REG\1_W.2_GRADE\GRADE",GRADE.DIST!$A$3:$YG$3,0),4),"1","")&amp;CALCULATOR\\GRADE.DIST\COU\Row.STA)&amp;":"&amp;(SUBSTITUTE(ADDRESS(1,MATCH("COU.REG\1_W.2_GRADE\GRADE",GRADE.DIST!$A$3:$YG$3,0),4),"1","")&amp;(CALCULATOR\\GRADE.DIST\COU\Row.END))),"")</f>
        <v>'GRADE.DIST'!S4:S733</v>
      </c>
      <c r="AV4" s="223" t="str">
        <f ca="1">IFERROR(IF(INDIRECT("'GRADE.DIST'!"&amp;SUBSTITUTE(ADDRESS(1,MATCH("COU\TOT",GRADE.DIST!$A$3:$YG$3,0),4),"1","")&amp;"4")&lt;=1,"",("'GRADE.DIST'!"&amp;SUBSTITUTE(ADDRESS(1,MATCH("COU.REG\1_W.2_GRADE\VALUE",GRADE.DIST!$A$3:$YG$3,0),4),"1","")&amp;CALCULATOR\\GRADE.DIST\COU\Row.STA)&amp;":"&amp;(SUBSTITUTE(ADDRESS(1,MATCH("COU.REG\1_W.2_GRADE\VALUE",GRADE.DIST!$A$3:$YG$3,0),4),"1","")&amp;(CALCULATOR\\GRADE.DIST\COU\Row.END))),"")</f>
        <v>'GRADE.DIST'!U4:U733</v>
      </c>
      <c r="AW4" s="3"/>
      <c r="AX4" s="3"/>
      <c r="BF4" s="136">
        <f>IFERROR(IF(_xlfn.NUMBERVALUE(LEFT(CALCULATOR\SLN.SFN\ENTRY,1))&gt;=0,LEN(CALCULATOR\SLN.SFN\ENTRY),""),"")</f>
        <v>0</v>
      </c>
      <c r="BG4" s="136" t="str">
        <f>IFERROR(IF(CALCULATOR\SLN.SFN\ENTRY_LEN=7,"",IF(AND(CALCULATOR\SLN.SFN\ENTRY_LEN&gt;7, _xlfn.NUMBERVALUE( LEFT(CALCULATOR\SLN.SFN\ENTRY_LEN,7) )&gt;=0),LEFT(CALCULATOR\SLN.SFN\ENTRY,7),  (  IF(AND(CALCULATOR\SLN.SFN\ENTRY_LEN=6, _xlfn.NUMBERVALUE( LEFT(CALCULATOR\SLN.SFN\ENTRY_LEN,6) )&gt;=0),"s0"&amp;LEFT(CALCULATOR\SLN.SFN\ENTRY,6),IF(AND(CALCULATOR\SLN.SFN\ENTRY_LEN=5, _xlfn.NUMBERVALUE( LEFT(CALCULATOR\SLN.SFN\ENTRY_LEN,5) )&gt;=0),"s00"&amp;LEFT(CALCULATOR\SLN.SFN\ENTRY,5),""))  )  )),"")</f>
        <v/>
      </c>
    </row>
    <row r="5" spans="1:177" ht="24.95" hidden="1" customHeight="1"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177" ht="24.95" hidden="1" customHeight="1">
      <c r="AA6" s="3"/>
      <c r="AB6" s="3"/>
      <c r="AC6" s="3"/>
      <c r="AD6" s="3"/>
      <c r="AE6" s="3"/>
      <c r="AF6" s="3"/>
      <c r="AG6" s="315"/>
      <c r="AH6" s="315"/>
      <c r="AI6" s="315"/>
      <c r="AJ6" s="315"/>
      <c r="AK6" s="315"/>
      <c r="AL6" s="315"/>
      <c r="AM6" s="315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177" ht="24.95" hidden="1" customHeight="1"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177" ht="24.95" hidden="1" customHeight="1"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1:177" ht="24.95" hidden="1" customHeight="1"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1:177" ht="24.95" hidden="1" customHeight="1"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177" ht="24.95" hidden="1" customHeight="1"/>
    <row r="12" spans="1:177" ht="24.95" hidden="1" customHeight="1"/>
    <row r="13" spans="1:177" ht="24.95" hidden="1" customHeight="1"/>
    <row r="14" spans="1:177" ht="24.95" hidden="1" customHeight="1"/>
    <row r="15" spans="1:177" ht="24.95" hidden="1" customHeight="1"/>
    <row r="16" spans="1:177" ht="24.95" hidden="1" customHeight="1"/>
    <row r="17" ht="24.95" hidden="1" customHeight="1"/>
    <row r="18" ht="24.95" hidden="1" customHeight="1"/>
    <row r="19" ht="24.95" hidden="1" customHeight="1"/>
    <row r="20" ht="24.95" hidden="1" customHeight="1"/>
    <row r="21" ht="24.95" hidden="1" customHeight="1"/>
    <row r="22" ht="24.95" hidden="1" customHeight="1"/>
    <row r="23" ht="24.95" hidden="1" customHeight="1"/>
    <row r="24" ht="24.95" hidden="1" customHeight="1"/>
    <row r="25" ht="24.95" hidden="1" customHeight="1"/>
    <row r="26" ht="24.95" hidden="1" customHeight="1"/>
    <row r="27" ht="24.95" hidden="1" customHeight="1"/>
    <row r="28" ht="24.95" hidden="1" customHeight="1"/>
    <row r="29" ht="24.95" hidden="1" customHeight="1"/>
    <row r="30" ht="24.95" hidden="1" customHeight="1"/>
    <row r="31" ht="24.95" hidden="1" customHeight="1"/>
    <row r="32" ht="24.95" hidden="1" customHeight="1"/>
    <row r="33" ht="24.95" hidden="1" customHeight="1"/>
    <row r="34" ht="24.95" hidden="1" customHeight="1"/>
    <row r="35" ht="24.95" hidden="1" customHeight="1"/>
    <row r="36" ht="24.95" hidden="1" customHeight="1"/>
    <row r="37" ht="24.95" hidden="1" customHeight="1"/>
    <row r="38" ht="24.95" hidden="1" customHeight="1"/>
    <row r="39" ht="24.95" hidden="1" customHeight="1"/>
    <row r="40" ht="24.95" hidden="1" customHeight="1"/>
    <row r="41" ht="24.95" hidden="1" customHeight="1"/>
    <row r="42" ht="24.95" hidden="1" customHeight="1"/>
    <row r="43" ht="24.95" hidden="1" customHeight="1"/>
    <row r="44" ht="24.95" hidden="1" customHeight="1"/>
    <row r="45" ht="24.95" hidden="1" customHeight="1"/>
    <row r="46" ht="24.95" hidden="1" customHeight="1"/>
    <row r="47" ht="24.95" hidden="1" customHeight="1"/>
    <row r="48" ht="24.95" hidden="1" customHeight="1"/>
    <row r="49" ht="24.95" hidden="1" customHeight="1"/>
    <row r="50" ht="24.95" hidden="1" customHeight="1"/>
    <row r="51" ht="24.95" hidden="1" customHeight="1"/>
    <row r="52" ht="24.95" hidden="1" customHeight="1"/>
    <row r="53" ht="24.95" hidden="1" customHeight="1"/>
    <row r="54" ht="24.95" hidden="1" customHeight="1"/>
    <row r="55" ht="24.95" hidden="1" customHeight="1"/>
    <row r="56" ht="24.95" hidden="1" customHeight="1"/>
    <row r="57" ht="24.95" hidden="1" customHeight="1"/>
    <row r="58" ht="24.95" hidden="1" customHeight="1"/>
    <row r="59" ht="24.95" hidden="1" customHeight="1"/>
    <row r="60" ht="24.95" hidden="1" customHeight="1"/>
    <row r="61" ht="24.95" hidden="1" customHeight="1"/>
    <row r="62" ht="24.95" hidden="1" customHeight="1"/>
    <row r="63" ht="24.95" hidden="1" customHeight="1"/>
    <row r="64" ht="24.95" hidden="1" customHeight="1"/>
    <row r="65" spans="11:78" ht="24.95" hidden="1" customHeight="1">
      <c r="AB65" s="327" t="str">
        <f>IFERROR(IF(AND(LEFT(#REF!,2)="AP",ENROLLMENT.DATA\SWITCH=SWITCH\CALC\ACTIVE),"!  A S   O F   T H E   "&amp;ENROLLMENT.DATA\SEM\END&amp;"   S E M E S T E R  -  Y O U   A R E   O N   A C A D E M I C   P R O B A T I O N   !",IF(LEFT(#REF!,2)="AP","!  Y O U   A R E   O N   A C A D E M I C   P R O B A T I O N   !","")),"")</f>
        <v/>
      </c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</row>
    <row r="66" spans="11:78" ht="24.95" hidden="1" customHeight="1"/>
    <row r="67" spans="11:78" ht="24.95" hidden="1" customHeight="1" thickBot="1"/>
    <row r="68" spans="11:78" ht="11.45" hidden="1" customHeight="1" thickTop="1" thickBot="1">
      <c r="AA68" s="185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7"/>
    </row>
    <row r="69" spans="11:78" ht="24.95" hidden="1" customHeight="1" thickBot="1">
      <c r="AA69" s="188"/>
      <c r="AB69" s="12"/>
      <c r="AC69" s="244"/>
      <c r="AD69" s="244"/>
      <c r="AE69" s="244"/>
      <c r="AF69" s="244"/>
      <c r="AG69" s="244"/>
      <c r="AH69" s="203" t="str">
        <f ca="1">IFERROR(IF(CALCULATOR\SID\FOUND="",ARROW\L,IF(CALCULATOR\SID\FOUND=0,"",ARROW\L)),"")</f>
        <v>←</v>
      </c>
      <c r="AI69" s="316" t="str">
        <f ca="1">IFERROR(IF(CALCULATOR\SID\FOUND="","Search NAME or Enter ID#",IF(CALCULATOR\SID\FOUND=0,"   !  S T U D E N T   N O T   F O U N D  !", "Search NAME or Enter ID#")),"")</f>
        <v>Search NAME or Enter ID#</v>
      </c>
      <c r="AJ69" s="316"/>
      <c r="AK69" s="316"/>
      <c r="AL69" s="316"/>
      <c r="AM69" s="316"/>
      <c r="AN69" s="316"/>
      <c r="AO69" s="202"/>
      <c r="AP69" s="245" t="str">
        <f>IFERROR(IF(VIEW\LOOKUP&lt;&gt;"ADMIN","",IF($AF$351="","",HYPERLINK("#CALCULATOR\JUMP.LINK.to.TOP","View ENROLLMENT HISTORY as of "&amp;TEXT(CALCULATOR\\ENROLLMENT\DATESTAMP,"MM/DD/YY")))),"")</f>
        <v/>
      </c>
      <c r="AQ69" s="246"/>
      <c r="AR69" s="246"/>
      <c r="AS69" s="246"/>
      <c r="AT69" s="246"/>
      <c r="AU69" s="246"/>
      <c r="AV69" s="247"/>
      <c r="AW69" s="12"/>
      <c r="AX69" s="189"/>
    </row>
    <row r="70" spans="11:78" ht="11.45" hidden="1" customHeight="1" thickBot="1">
      <c r="AA70" s="190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2"/>
    </row>
    <row r="71" spans="11:78" ht="11.25" hidden="1" customHeight="1" thickBot="1"/>
    <row r="72" spans="11:78" ht="10.35" customHeight="1" thickBot="1"/>
    <row r="73" spans="11:78" ht="24.95" customHeight="1" thickBot="1">
      <c r="AC73" s="167"/>
      <c r="AD73" s="344" t="str">
        <f>IFERROR(IF(CALCULATOR\LVL\FORMAT\ENTRY=""," CHECK to Calculate Non-Credit Courses"," !NON-CREDIT COURSES BEING CALCULATED!")," CHECK to Calculate Non-Credit Courses")</f>
        <v xml:space="preserve"> CHECK to Calculate Non-Credit Courses</v>
      </c>
      <c r="AE73" s="345"/>
      <c r="AF73" s="345"/>
      <c r="AG73" s="345"/>
      <c r="AH73" s="345"/>
      <c r="AK73" s="254" t="s">
        <v>1701</v>
      </c>
      <c r="AL73" s="254"/>
      <c r="AM73" s="254"/>
      <c r="AN73" s="254"/>
      <c r="AO73" s="254"/>
      <c r="AP73" s="254"/>
      <c r="AQ73" s="254"/>
      <c r="AR73" s="251" t="s">
        <v>1699</v>
      </c>
      <c r="AS73" s="252"/>
      <c r="AT73" s="252"/>
      <c r="AU73" s="253"/>
    </row>
    <row r="74" spans="11:78" ht="11.25" customHeight="1" thickBot="1">
      <c r="AB74" s="168"/>
      <c r="AC74" s="168"/>
      <c r="AD74" s="168"/>
      <c r="AE74" s="168"/>
      <c r="AF74" s="168"/>
      <c r="AG74" s="168"/>
      <c r="AH74" s="168"/>
      <c r="AK74" s="177"/>
      <c r="AL74" s="177"/>
      <c r="AM74" s="177"/>
      <c r="AN74" s="177"/>
      <c r="AO74" s="177"/>
      <c r="AP74" s="177"/>
      <c r="AQ74" s="177"/>
      <c r="AR74" s="177"/>
      <c r="AS74" s="177"/>
    </row>
    <row r="75" spans="11:78" ht="22.5" customHeight="1" thickTop="1" thickBot="1">
      <c r="AB75" s="152"/>
      <c r="AC75" s="7"/>
      <c r="AD75" s="7"/>
      <c r="AE75" s="7"/>
      <c r="AF75" s="7"/>
      <c r="AG75" s="7"/>
      <c r="AH75" s="8"/>
      <c r="AI75" s="323"/>
      <c r="AJ75" s="157" t="str">
        <f>IFERROR(IF(#REF!="","",IF(AND(LEFT(#REF!,2)="AP",#REF!=""),"{ 'Good Standing' After "&amp;#REF!&amp;" }","")),"")</f>
        <v/>
      </c>
      <c r="AK75" s="324" t="s">
        <v>1680</v>
      </c>
      <c r="AL75" s="324"/>
      <c r="AM75" s="324"/>
      <c r="AN75" s="228"/>
      <c r="AO75" s="336" t="str">
        <f ca="1">IF(CALCULATOR\GRADE.ALT\ENTRY\TOT&gt;0,"PROJECTED","A V G")</f>
        <v>A V G</v>
      </c>
      <c r="AP75" s="336"/>
      <c r="AQ75" s="336"/>
      <c r="AR75" s="228"/>
      <c r="AS75" s="337" t="s">
        <v>1681</v>
      </c>
      <c r="AT75" s="337"/>
      <c r="AU75" s="337"/>
      <c r="AV75" s="158"/>
    </row>
    <row r="76" spans="11:78" ht="7.5" customHeight="1" thickTop="1">
      <c r="AB76" s="321" t="str">
        <f>IF(COUNTIFS(CALCULATOR\COU\MAN\RANGE,"&gt;""",CALCULATOR\GRADE\MAN\RANGE,"") &gt;0, GRADE.LTR_EST\SYMBOL,"")</f>
        <v/>
      </c>
      <c r="AC76" s="322"/>
      <c r="AD76" s="320" t="s">
        <v>1677</v>
      </c>
      <c r="AE76" s="320"/>
      <c r="AF76" s="320"/>
      <c r="AG76" s="317" t="str">
        <f>IFERROR(ROUND(IFERROR(SUMIFS(CALCULATOR\GDPTS\ALL\RANGE,CALCULATOR\COU\ACT\SWITCH\ALL\RANGE,SWITCH\CALC\ACTIVE&amp;"*",CALCULATOR\LVL\ALL\RANGE,( IF(CALCULATOR\LVL\FORMAT\ENTRY=MARKER\CHECK,"&gt;""","&lt;&gt;REM") )),"") / IFERROR(SUMIFS(CALCULATOR\CRE.ATM\ALL\RANGE,CALCULATOR\COU\ACT\SWITCH\ALL\RANGE,SWITCH\CALC\ACTIVE&amp;"*",CALCULATOR\LVL\ALL\RANGE,( IF(CALCULATOR\LVL\FORMAT\ENTRY=MARKER\CHECK,"&gt;""","&lt;&gt;REM") )),""),2),"")</f>
        <v/>
      </c>
      <c r="AH76" s="10"/>
      <c r="AI76" s="323"/>
      <c r="AJ76" s="155"/>
      <c r="AK76" s="338" t="str">
        <f>IFERROR(IF(CALCULATOR\GPA.MAX="","",CALCULATOR\GPA.MAX),"")</f>
        <v/>
      </c>
      <c r="AL76" s="339"/>
      <c r="AM76" s="339"/>
      <c r="AN76" s="342"/>
      <c r="AO76" s="264" t="str">
        <f>IFERROR(IF(CALCULATOR\GPA.AVG="","",IF(CALCULATOR\GRADE.ALT\ENTRY\TOT&gt;0,CALCULATOR\GPA.ALT,CALCULATOR\GPA.AVG)),"")</f>
        <v/>
      </c>
      <c r="AP76" s="264"/>
      <c r="AQ76" s="264"/>
      <c r="AR76" s="297"/>
      <c r="AS76" s="299" t="str">
        <f>IFERROR(IF(CALCULATOR\GPA.MIN="","",CALCULATOR\GPA.MIN),"")</f>
        <v/>
      </c>
      <c r="AT76" s="299"/>
      <c r="AU76" s="300"/>
      <c r="AV76" s="159"/>
      <c r="AX76" s="45"/>
    </row>
    <row r="77" spans="11:78" ht="18.95" customHeight="1" thickBot="1">
      <c r="AB77" s="321"/>
      <c r="AC77" s="322"/>
      <c r="AD77" s="320"/>
      <c r="AE77" s="320"/>
      <c r="AF77" s="320"/>
      <c r="AG77" s="318"/>
      <c r="AH77" s="10"/>
      <c r="AI77" s="323"/>
      <c r="AJ77" s="155"/>
      <c r="AK77" s="340"/>
      <c r="AL77" s="341"/>
      <c r="AM77" s="341"/>
      <c r="AN77" s="343"/>
      <c r="AO77" s="265"/>
      <c r="AP77" s="265"/>
      <c r="AQ77" s="265"/>
      <c r="AR77" s="298"/>
      <c r="AS77" s="301"/>
      <c r="AT77" s="301"/>
      <c r="AU77" s="302"/>
      <c r="AV77" s="159"/>
      <c r="AX77" s="45"/>
    </row>
    <row r="78" spans="11:78" ht="8.85" customHeight="1">
      <c r="AB78" s="321"/>
      <c r="AC78" s="322"/>
      <c r="AD78" s="320"/>
      <c r="AE78" s="320"/>
      <c r="AF78" s="320"/>
      <c r="AG78" s="318"/>
      <c r="AH78" s="10"/>
      <c r="AI78" s="323"/>
      <c r="AJ78" s="155"/>
      <c r="AK78" s="156"/>
      <c r="AL78" s="156"/>
      <c r="AM78" s="156"/>
      <c r="AN78" s="307"/>
      <c r="AO78" s="307"/>
      <c r="AP78" s="156"/>
      <c r="AQ78" s="156"/>
      <c r="AR78" s="156"/>
      <c r="AS78" s="156"/>
      <c r="AT78" s="156"/>
      <c r="AU78" s="156"/>
      <c r="AV78" s="159"/>
      <c r="AX78" s="45"/>
    </row>
    <row r="79" spans="11:78" ht="5.25" customHeight="1" thickBot="1">
      <c r="AB79" s="321"/>
      <c r="AC79" s="322"/>
      <c r="AD79" s="320"/>
      <c r="AE79" s="320"/>
      <c r="AF79" s="320"/>
      <c r="AG79" s="318"/>
      <c r="AH79" s="10"/>
      <c r="AI79" s="323"/>
      <c r="AJ79" s="155"/>
      <c r="AK79" s="156"/>
      <c r="AL79" s="156"/>
      <c r="AM79" s="156"/>
      <c r="AN79" s="156"/>
      <c r="AO79" s="156"/>
      <c r="AP79" s="204"/>
      <c r="AQ79" s="156"/>
      <c r="AR79" s="156"/>
      <c r="AS79" s="156"/>
      <c r="AT79" s="156"/>
      <c r="AU79" s="156"/>
      <c r="AV79" s="159"/>
      <c r="AX79" s="45"/>
    </row>
    <row r="80" spans="11:78" ht="18" customHeight="1" thickTop="1" thickBot="1">
      <c r="K80" s="11">
        <f>O78+1</f>
        <v>1</v>
      </c>
      <c r="N80" s="11" t="str">
        <f ca="1">IFERROR(IF(INDEX($V$301:$V$325,K80)="","",INDEX($V$301:$V$325,K80)&amp;"\PH"),"")</f>
        <v/>
      </c>
      <c r="Q80" s="11">
        <f>K92+1</f>
        <v>8</v>
      </c>
      <c r="T80" s="11" t="str">
        <f ca="1">IFERROR(IF(INDEX($V$301:$V$325,Q80)="","",INDEX($V$301:$V$325,Q80)&amp;"\PH"),"")</f>
        <v/>
      </c>
      <c r="X80" s="4"/>
      <c r="AB80" s="321"/>
      <c r="AC80" s="322"/>
      <c r="AD80" s="320"/>
      <c r="AE80" s="320"/>
      <c r="AF80" s="320"/>
      <c r="AG80" s="319"/>
      <c r="AH80" s="10"/>
      <c r="AI80" s="323"/>
      <c r="AJ80" s="163" t="str">
        <f>IFERROR(IF(LEFT(INDEX($N$101:$N$300,MATCH(LARGE($J$101:$J$300,K80),$J$101:$J$300,0)),3)="APP",GRADE.LTR\PGA,K80),"")</f>
        <v/>
      </c>
      <c r="AK80" s="178" t="str">
        <f>IFERROR(IF(INDEX(CALCULATOR\COU\RTK\RANGE,K80)="","",INDEX(CALCULATOR\COU\RTK\RANGE,K80)&amp;" = "&amp;INDEX(CALCULATOR\GRADE\RTK\RANGE,K80))&amp;IF(INDEX(CALCULATOR\GRADE.EST\RTK\RANGE,K80)="","",(ARROW\R)),"")</f>
        <v/>
      </c>
      <c r="AL80" s="179" t="str">
        <f>IFERROR(IF(AK80="","",IF(CALCULATOR\RP\GRADE.STANDARD\ENTRY=RP\GRADE.STANDARD\MAX,GRADE.LTR\A,IF(CALCULATOR\RP\GRADE.STANDARD\ENTRY=RP\GRADE.STANDARD\MIN,GRADE.LTR\F,IF(CALCULATOR\RP\GRADE.STANDARD\ENTRY=RP\GRADE.STANDARD\AVG,INDEX($BB$301:$BB$325,K80),INDEX($BD$301:$BD$325,K80))))),"")</f>
        <v/>
      </c>
      <c r="AM80" s="181" t="s">
        <v>1702</v>
      </c>
      <c r="AN80" s="184" t="str">
        <f>IFERROR(IF(AK80="","",IF(AO80="","",IF(AO80&gt;$AG$76,RP\GPA.CHANGE\U,IF(AO80&lt;$AG$76,RP\GPA.CHANGE\D,IF(AO80=$AG$76,RP\GPA.CHANGE\N,""))))),"")</f>
        <v/>
      </c>
      <c r="AO80" s="182" t="str">
        <f>IFERROR(IF(AK80="","",INDEX($FZ$97:$GM$97,MATCH(K80,$FZ$98:$GM$98,0))),"")</f>
        <v/>
      </c>
      <c r="AP80" s="205" t="str">
        <f>IFERROR(IF(LEFT(INDEX($N$101:$N$300,MATCH(LARGE($J$101:$J$300,Q80),$J$101:$J$300,0)),3)="APP",GRADE.LTR\PGA,Q80),"")</f>
        <v/>
      </c>
      <c r="AQ80" s="178" t="str">
        <f>IFERROR(IF(INDEX(CALCULATOR\COU\RTK\RANGE,Q80)="","",INDEX(CALCULATOR\COU\RTK\RANGE,Q80)&amp;" = "&amp;INDEX(CALCULATOR\GRADE\RTK\RANGE,Q80))&amp;IF(INDEX(CALCULATOR\GRADE.EST\RTK\RANGE,Q80)="","",(ARROW\R)),"")</f>
        <v/>
      </c>
      <c r="AR80" s="179" t="str">
        <f>IFERROR(IF(AQ80="","",IF(CALCULATOR\RP\GRADE.STANDARD\ENTRY=RP\GRADE.STANDARD\MAX,GRADE.LTR\A,IF(CALCULATOR\RP\GRADE.STANDARD\ENTRY=RP\GRADE.STANDARD\MIN,GRADE.LTR\F,IF(CALCULATOR\RP\GRADE.STANDARD\ENTRY=RP\GRADE.STANDARD\AVG,INDEX($BB$301:$BB$325,Q80),INDEX($BD$301:$BD$325,Q80))))),"")</f>
        <v/>
      </c>
      <c r="AS80" s="181" t="s">
        <v>1702</v>
      </c>
      <c r="AT80" s="184" t="str">
        <f>IFERROR(IF(AQ80="","",IF(AU80="","",IF(AU80&gt;$AG$76,RP\GPA.CHANGE\U,IF(AU80&lt;$AG$76,RP\GPA.CHANGE\D,IF(AU80=$AG$76,RP\GPA.CHANGE\N,""))))),"")</f>
        <v/>
      </c>
      <c r="AU80" s="182" t="str">
        <f>IFERROR(IF(AQ80="","",INDEX($FZ$97:$GM$97,MATCH(Q80,$FZ$98:$GM$98,0))),"")</f>
        <v/>
      </c>
      <c r="AV80" s="159"/>
      <c r="AX80" s="45"/>
      <c r="BZ80" s="4"/>
    </row>
    <row r="81" spans="11:181" ht="5.25" customHeight="1" thickTop="1" thickBot="1">
      <c r="AB81" s="153"/>
      <c r="AC81" s="154"/>
      <c r="AD81" s="154"/>
      <c r="AE81" s="154"/>
      <c r="AF81" s="154"/>
      <c r="AG81" s="13"/>
      <c r="AH81" s="10"/>
      <c r="AI81" s="323"/>
      <c r="AJ81" s="164"/>
      <c r="AK81" s="156"/>
      <c r="AL81" s="180"/>
      <c r="AM81" s="162"/>
      <c r="AN81" s="183"/>
      <c r="AO81" s="183"/>
      <c r="AP81" s="206"/>
      <c r="AQ81" s="156"/>
      <c r="AR81" s="180"/>
      <c r="AS81" s="162"/>
      <c r="AT81" s="183"/>
      <c r="AU81" s="183"/>
      <c r="AV81" s="159"/>
      <c r="AX81" s="45"/>
    </row>
    <row r="82" spans="11:181" ht="18" customHeight="1" thickTop="1" thickBot="1">
      <c r="K82" s="11">
        <f>K80+1</f>
        <v>2</v>
      </c>
      <c r="N82" s="11" t="str">
        <f t="shared" ref="N82" ca="1" si="3">IFERROR(IF(INDEX($V$301:$V$325,K82)="","",INDEX($V$301:$V$325,K82)&amp;"\PH"),"")</f>
        <v/>
      </c>
      <c r="Q82" s="11">
        <f>Q80+1</f>
        <v>9</v>
      </c>
      <c r="T82" s="11" t="str">
        <f t="shared" ref="T82" ca="1" si="4">IFERROR(IF(INDEX($V$301:$V$325,Q82)="","",INDEX($V$301:$V$325,Q82)&amp;"\PH"),"")</f>
        <v/>
      </c>
      <c r="AB82" s="153"/>
      <c r="AC82" s="332" t="s">
        <v>1678</v>
      </c>
      <c r="AD82" s="332"/>
      <c r="AE82" s="332"/>
      <c r="AF82" s="332"/>
      <c r="AG82" s="333">
        <f>IFERROR(SUMIFS(CALCULATOR\CRE.ATM\ALL\RANGE,CALCULATOR\COU\ACT\SWITCH\ALL\RANGE,SWITCH\CALC\ACTIVE&amp;"*",CALCULATOR\LVL\ALL\RANGE,( IF(CALCULATOR\LVL\FORMAT\ENTRY=MARKER\CHECK,"&gt;""","&lt;&gt;REM") )),"")</f>
        <v>0</v>
      </c>
      <c r="AH82" s="10"/>
      <c r="AI82" s="323"/>
      <c r="AJ82" s="163" t="str">
        <f>IFERROR(IF(LEFT(INDEX($N$101:$N$300,MATCH(LARGE($J$101:$J$300,K82),$J$101:$J$300,0)),3)="APP",GRADE.LTR\PGA,K82),"")</f>
        <v/>
      </c>
      <c r="AK82" s="178" t="str">
        <f>IFERROR(IF(INDEX(CALCULATOR\COU\RTK\RANGE,K82)="","",INDEX(CALCULATOR\COU\RTK\RANGE,K82)&amp;" = "&amp;INDEX(CALCULATOR\GRADE\RTK\RANGE,K82))&amp;IF(INDEX(CALCULATOR\GRADE.EST\RTK\RANGE,K82)="","",(ARROW\R)),"")</f>
        <v/>
      </c>
      <c r="AL82" s="179" t="str">
        <f>IFERROR(IF(AK82="","",IF(CALCULATOR\RP\GRADE.STANDARD\ENTRY=RP\GRADE.STANDARD\MAX,GRADE.LTR\A,IF(CALCULATOR\RP\GRADE.STANDARD\ENTRY=RP\GRADE.STANDARD\MIN,GRADE.LTR\F,IF(CALCULATOR\RP\GRADE.STANDARD\ENTRY=RP\GRADE.STANDARD\AVG,INDEX($BB$301:$BB$325,K82),INDEX($BD$301:$BD$325,K82))))),"")</f>
        <v/>
      </c>
      <c r="AM82" s="181" t="s">
        <v>1702</v>
      </c>
      <c r="AN82" s="184" t="str">
        <f>IFERROR(IF(AK82="","",IF(AO82="","",IF(AO82&gt;AO80,RP\GPA.CHANGE\U,IF(AO82&lt;AO80,RP\GPA.CHANGE\D,IF(AO82=AO80,RP\GPA.CHANGE\N,""))))),"")</f>
        <v/>
      </c>
      <c r="AO82" s="182" t="str">
        <f>IFERROR(IF(AK82="","",INDEX($FZ$97:$GM$97,MATCH(K82,$FZ$98:$GM$98,0))),"")</f>
        <v/>
      </c>
      <c r="AP82" s="205" t="str">
        <f>IFERROR(IF(LEFT(INDEX($N$101:$N$300,MATCH(LARGE($J$101:$J$300,Q82),$J$101:$J$300,0)),3)="APP",GRADE.LTR\PGA,Q82),"")</f>
        <v/>
      </c>
      <c r="AQ82" s="178" t="str">
        <f>IFERROR(IF(INDEX(CALCULATOR\COU\RTK\RANGE,Q82)="","",INDEX(CALCULATOR\COU\RTK\RANGE,Q82)&amp;" = "&amp;INDEX(CALCULATOR\GRADE\RTK\RANGE,Q82))&amp;IF(INDEX(CALCULATOR\GRADE.EST\RTK\RANGE,Q82)="","",(ARROW\R)),"")</f>
        <v/>
      </c>
      <c r="AR82" s="179" t="str">
        <f>IFERROR(IF(AQ82="","",IF(CALCULATOR\RP\GRADE.STANDARD\ENTRY=RP\GRADE.STANDARD\MAX,GRADE.LTR\A,IF(CALCULATOR\RP\GRADE.STANDARD\ENTRY=RP\GRADE.STANDARD\MIN,GRADE.LTR\F,IF(CALCULATOR\RP\GRADE.STANDARD\ENTRY=RP\GRADE.STANDARD\AVG,INDEX($BB$301:$BB$325,Q82),INDEX($BD$301:$BD$325,Q82))))),"")</f>
        <v/>
      </c>
      <c r="AS82" s="181" t="s">
        <v>1702</v>
      </c>
      <c r="AT82" s="184" t="str">
        <f>IFERROR(IF(AQ82="","",IF(AU82="","",IF(AU82&gt;AU80,RP\GPA.CHANGE\U,IF(AU82&lt;AU80,RP\GPA.CHANGE\D,IF(AU82=AU80,RP\GPA.CHANGE\N,""))))),"")</f>
        <v/>
      </c>
      <c r="AU82" s="182" t="str">
        <f>IFERROR(IF(AQ82="","",INDEX($FZ$97:$GM$97,MATCH(Q82,$FZ$98:$GM$98,0))),"")</f>
        <v/>
      </c>
      <c r="AV82" s="159"/>
      <c r="AX82" s="45"/>
    </row>
    <row r="83" spans="11:181" ht="5.25" customHeight="1" thickTop="1" thickBot="1">
      <c r="AB83" s="153"/>
      <c r="AC83" s="332"/>
      <c r="AD83" s="332"/>
      <c r="AE83" s="332"/>
      <c r="AF83" s="332"/>
      <c r="AG83" s="334"/>
      <c r="AH83" s="10"/>
      <c r="AI83" s="323"/>
      <c r="AJ83" s="164"/>
      <c r="AK83" s="156"/>
      <c r="AL83" s="180"/>
      <c r="AM83" s="162"/>
      <c r="AN83" s="183"/>
      <c r="AO83" s="183"/>
      <c r="AP83" s="206"/>
      <c r="AQ83" s="156"/>
      <c r="AR83" s="180"/>
      <c r="AS83" s="162"/>
      <c r="AT83" s="183"/>
      <c r="AU83" s="183"/>
      <c r="AV83" s="159"/>
      <c r="AX83" s="45"/>
    </row>
    <row r="84" spans="11:181" ht="18" customHeight="1" thickTop="1" thickBot="1">
      <c r="K84" s="11">
        <f t="shared" ref="K84" si="5">K82+1</f>
        <v>3</v>
      </c>
      <c r="N84" s="11" t="str">
        <f t="shared" ref="N84" ca="1" si="6">IFERROR(IF(INDEX($V$301:$V$325,K84)="","",INDEX($V$301:$V$325,K84)&amp;"\PH"),"")</f>
        <v/>
      </c>
      <c r="Q84" s="11">
        <f t="shared" ref="Q84" si="7">Q82+1</f>
        <v>10</v>
      </c>
      <c r="T84" s="11" t="str">
        <f t="shared" ref="T84" ca="1" si="8">IFERROR(IF(INDEX($V$301:$V$325,Q84)="","",INDEX($V$301:$V$325,Q84)&amp;"\PH"),"")</f>
        <v/>
      </c>
      <c r="AB84" s="14"/>
      <c r="AC84" s="332"/>
      <c r="AD84" s="332"/>
      <c r="AE84" s="332"/>
      <c r="AF84" s="332"/>
      <c r="AG84" s="335"/>
      <c r="AH84" s="10"/>
      <c r="AI84" s="323"/>
      <c r="AJ84" s="163" t="str">
        <f>IFERROR(IF(LEFT(INDEX($N$101:$N$300,MATCH(LARGE($J$101:$J$300,K84),$J$101:$J$300,0)),3)="APP",GRADE.LTR\PGA,K84),"")</f>
        <v/>
      </c>
      <c r="AK84" s="178" t="str">
        <f>IFERROR(IF(INDEX(CALCULATOR\COU\RTK\RANGE,K84)="","",INDEX(CALCULATOR\COU\RTK\RANGE,K84)&amp;" = "&amp;INDEX(CALCULATOR\GRADE\RTK\RANGE,K84))&amp;IF(INDEX(CALCULATOR\GRADE.EST\RTK\RANGE,K84)="","",(ARROW\R)),"")</f>
        <v/>
      </c>
      <c r="AL84" s="179" t="str">
        <f>IFERROR(IF(AK84="","",IF(CALCULATOR\RP\GRADE.STANDARD\ENTRY=RP\GRADE.STANDARD\MAX,GRADE.LTR\A,IF(CALCULATOR\RP\GRADE.STANDARD\ENTRY=RP\GRADE.STANDARD\MIN,GRADE.LTR\F,IF(CALCULATOR\RP\GRADE.STANDARD\ENTRY=RP\GRADE.STANDARD\AVG,INDEX($BB$301:$BB$325,K84),INDEX($BD$301:$BD$325,K84))))),"")</f>
        <v/>
      </c>
      <c r="AM84" s="181" t="s">
        <v>1702</v>
      </c>
      <c r="AN84" s="184" t="str">
        <f>IFERROR(IF(AK84="","",IF(AO84="","",IF(AO84&gt;AO82,RP\GPA.CHANGE\U,IF(AO84&lt;AO82,RP\GPA.CHANGE\D,IF(AO84=AO82,RP\GPA.CHANGE\N,""))))),"")</f>
        <v/>
      </c>
      <c r="AO84" s="182" t="str">
        <f>IFERROR(IF(AK84="","",INDEX($FZ$97:$GM$97,MATCH(K84,$FZ$98:$GM$98,0))),"")</f>
        <v/>
      </c>
      <c r="AP84" s="205" t="str">
        <f>IFERROR(IF(LEFT(INDEX($N$101:$N$300,MATCH(LARGE($J$101:$J$300,Q84),$J$101:$J$300,0)),3)="APP",GRADE.LTR\PGA,Q84),"")</f>
        <v/>
      </c>
      <c r="AQ84" s="178" t="str">
        <f>IFERROR(IF(INDEX(CALCULATOR\COU\RTK\RANGE,Q84)="","",INDEX(CALCULATOR\COU\RTK\RANGE,Q84)&amp;" = "&amp;INDEX(CALCULATOR\GRADE\RTK\RANGE,Q84))&amp;IF(INDEX(CALCULATOR\GRADE.EST\RTK\RANGE,Q84)="","",(ARROW\R)),"")</f>
        <v/>
      </c>
      <c r="AR84" s="179" t="str">
        <f>IFERROR(IF(AQ84="","",IF(CALCULATOR\RP\GRADE.STANDARD\ENTRY=RP\GRADE.STANDARD\MAX,GRADE.LTR\A,IF(CALCULATOR\RP\GRADE.STANDARD\ENTRY=RP\GRADE.STANDARD\MIN,GRADE.LTR\F,IF(CALCULATOR\RP\GRADE.STANDARD\ENTRY=RP\GRADE.STANDARD\AVG,INDEX($BB$301:$BB$325,Q84),INDEX($BD$301:$BD$325,Q84))))),"")</f>
        <v/>
      </c>
      <c r="AS84" s="181" t="s">
        <v>1702</v>
      </c>
      <c r="AT84" s="184" t="str">
        <f>IFERROR(IF(AQ84="","",IF(AU84="","",IF(AU84&gt;AU82,RP\GPA.CHANGE\U,IF(AU84&lt;AU82,RP\GPA.CHANGE\D,IF(AU84=AU82,RP\GPA.CHANGE\N,""))))),"")</f>
        <v/>
      </c>
      <c r="AU84" s="182" t="str">
        <f>IFERROR(IF(AQ84="","",INDEX($FZ$97:$GM$97,MATCH(Q84,$FZ$98:$GM$98,0))),"")</f>
        <v/>
      </c>
      <c r="AV84" s="159"/>
      <c r="AX84" s="45"/>
    </row>
    <row r="85" spans="11:181" ht="5.25" customHeight="1" thickTop="1" thickBot="1">
      <c r="AB85" s="14"/>
      <c r="AC85" s="9"/>
      <c r="AD85" s="9"/>
      <c r="AE85" s="9"/>
      <c r="AF85" s="9"/>
      <c r="AG85" s="9"/>
      <c r="AH85" s="10"/>
      <c r="AI85" s="323"/>
      <c r="AJ85" s="164"/>
      <c r="AK85" s="156"/>
      <c r="AL85" s="180"/>
      <c r="AM85" s="162"/>
      <c r="AN85" s="183"/>
      <c r="AO85" s="183"/>
      <c r="AP85" s="206"/>
      <c r="AQ85" s="156"/>
      <c r="AR85" s="180"/>
      <c r="AS85" s="162"/>
      <c r="AT85" s="183"/>
      <c r="AU85" s="183"/>
      <c r="AV85" s="159"/>
      <c r="AX85" s="45"/>
    </row>
    <row r="86" spans="11:181" ht="18" customHeight="1" thickTop="1" thickBot="1">
      <c r="K86" s="11">
        <f t="shared" ref="K86" si="9">K84+1</f>
        <v>4</v>
      </c>
      <c r="N86" s="11" t="str">
        <f t="shared" ref="N86" ca="1" si="10">IFERROR(IF(INDEX($V$301:$V$325,K86)="","",INDEX($V$301:$V$325,K86)&amp;"\PH"),"")</f>
        <v/>
      </c>
      <c r="Q86" s="11">
        <f t="shared" ref="Q86" si="11">Q84+1</f>
        <v>11</v>
      </c>
      <c r="T86" s="11" t="str">
        <f t="shared" ref="T86" ca="1" si="12">IFERROR(IF(INDEX($V$301:$V$325,Q86)="","",INDEX($V$301:$V$325,Q86)&amp;"\PH"),"")</f>
        <v/>
      </c>
      <c r="AB86" s="14"/>
      <c r="AC86" s="303" t="s">
        <v>1679</v>
      </c>
      <c r="AD86" s="303"/>
      <c r="AE86" s="303"/>
      <c r="AF86" s="303"/>
      <c r="AG86" s="304">
        <f>IFERROR(SUMIFS(CALCULATOR\CRE.ACC\ALL\RANGE,CALCULATOR\COU\ACT\SWITCH\ALL\RANGE,SWITCH\CALC\ACTIVE&amp;"*",CALCULATOR\LVL\ALL\RANGE,( IF(CALCULATOR\LVL\FORMAT\ENTRY=MARKER\CHECK,"&gt;""","&lt;&gt;REM") )),"")</f>
        <v>0</v>
      </c>
      <c r="AH86" s="10"/>
      <c r="AI86" s="323"/>
      <c r="AJ86" s="163" t="str">
        <f>IFERROR(IF(LEFT(INDEX($N$101:$N$300,MATCH(LARGE($J$101:$J$300,K86),$J$101:$J$300,0)),3)="APP",GRADE.LTR\PGA,K86),"")</f>
        <v/>
      </c>
      <c r="AK86" s="178" t="str">
        <f>IFERROR(IF(INDEX(CALCULATOR\COU\RTK\RANGE,K86)="","",INDEX(CALCULATOR\COU\RTK\RANGE,K86)&amp;" = "&amp;INDEX(CALCULATOR\GRADE\RTK\RANGE,K86))&amp;IF(INDEX(CALCULATOR\GRADE.EST\RTK\RANGE,K86)="","",(ARROW\R)),"")</f>
        <v/>
      </c>
      <c r="AL86" s="179" t="str">
        <f>IFERROR(IF(AK86="","",IF(CALCULATOR\RP\GRADE.STANDARD\ENTRY=RP\GRADE.STANDARD\MAX,GRADE.LTR\A,IF(CALCULATOR\RP\GRADE.STANDARD\ENTRY=RP\GRADE.STANDARD\MIN,GRADE.LTR\F,IF(CALCULATOR\RP\GRADE.STANDARD\ENTRY=RP\GRADE.STANDARD\AVG,INDEX($BB$301:$BB$325,K86),INDEX($BD$301:$BD$325,K86))))),"")</f>
        <v/>
      </c>
      <c r="AM86" s="181" t="s">
        <v>1702</v>
      </c>
      <c r="AN86" s="184" t="str">
        <f>IFERROR(IF(AK86="","",IF(AO86="","",IF(AO86&gt;AO84,RP\GPA.CHANGE\U,IF(AO86&lt;AO84,RP\GPA.CHANGE\D,IF(AO86=AO84,RP\GPA.CHANGE\N,""))))),"")</f>
        <v/>
      </c>
      <c r="AO86" s="182" t="str">
        <f>IFERROR(IF(AK86="","",INDEX($FZ$97:$GM$97,MATCH(K86,$FZ$98:$GM$98,0))),"")</f>
        <v/>
      </c>
      <c r="AP86" s="205" t="str">
        <f>IFERROR(IF(LEFT(INDEX($N$101:$N$300,MATCH(LARGE($J$101:$J$300,Q86),$J$101:$J$300,0)),3)="APP",GRADE.LTR\PGA,Q86),"")</f>
        <v/>
      </c>
      <c r="AQ86" s="178" t="str">
        <f>IFERROR(IF(INDEX(CALCULATOR\COU\RTK\RANGE,Q86)="","",INDEX(CALCULATOR\COU\RTK\RANGE,Q86)&amp;" = "&amp;INDEX(CALCULATOR\GRADE\RTK\RANGE,Q86))&amp;IF(INDEX(CALCULATOR\GRADE.EST\RTK\RANGE,Q86)="","",(ARROW\R)),"")</f>
        <v/>
      </c>
      <c r="AR86" s="179" t="str">
        <f>IFERROR(IF(AQ86="","",IF(CALCULATOR\RP\GRADE.STANDARD\ENTRY=RP\GRADE.STANDARD\MAX,GRADE.LTR\A,IF(CALCULATOR\RP\GRADE.STANDARD\ENTRY=RP\GRADE.STANDARD\MIN,GRADE.LTR\F,IF(CALCULATOR\RP\GRADE.STANDARD\ENTRY=RP\GRADE.STANDARD\AVG,INDEX($BB$301:$BB$325,Q86),INDEX($BD$301:$BD$325,Q86))))),"")</f>
        <v/>
      </c>
      <c r="AS86" s="181" t="s">
        <v>1702</v>
      </c>
      <c r="AT86" s="184" t="str">
        <f>IFERROR(IF(AQ86="","",IF(AU86="","",IF(AU86&gt;AU84,RP\GPA.CHANGE\U,IF(AU86&lt;AU84,RP\GPA.CHANGE\D,IF(AU86=AU84,RP\GPA.CHANGE\N,""))))),"")</f>
        <v/>
      </c>
      <c r="AU86" s="182" t="str">
        <f>IFERROR(IF(AQ86="","",INDEX($FZ$97:$GM$97,MATCH(Q86,$FZ$98:$GM$98,0))),"")</f>
        <v/>
      </c>
      <c r="AV86" s="159"/>
      <c r="AX86" s="45"/>
    </row>
    <row r="87" spans="11:181" ht="5.25" customHeight="1" thickTop="1" thickBot="1">
      <c r="AB87" s="14"/>
      <c r="AC87" s="303"/>
      <c r="AD87" s="303"/>
      <c r="AE87" s="303"/>
      <c r="AF87" s="303"/>
      <c r="AG87" s="305"/>
      <c r="AH87" s="10"/>
      <c r="AI87" s="323"/>
      <c r="AJ87" s="164"/>
      <c r="AK87" s="156"/>
      <c r="AL87" s="180"/>
      <c r="AM87" s="162"/>
      <c r="AN87" s="183"/>
      <c r="AO87" s="183"/>
      <c r="AP87" s="206"/>
      <c r="AQ87" s="156"/>
      <c r="AR87" s="180"/>
      <c r="AS87" s="162"/>
      <c r="AT87" s="183"/>
      <c r="AU87" s="183"/>
      <c r="AV87" s="159"/>
      <c r="AX87" s="45"/>
    </row>
    <row r="88" spans="11:181" ht="18" customHeight="1" thickTop="1" thickBot="1">
      <c r="K88" s="11">
        <f t="shared" ref="K88" si="13">K86+1</f>
        <v>5</v>
      </c>
      <c r="N88" s="11" t="str">
        <f t="shared" ref="N88" ca="1" si="14">IFERROR(IF(INDEX($V$301:$V$325,K88)="","",INDEX($V$301:$V$325,K88)&amp;"\PH"),"")</f>
        <v/>
      </c>
      <c r="Q88" s="11">
        <f t="shared" ref="Q88" si="15">Q86+1</f>
        <v>12</v>
      </c>
      <c r="T88" s="11" t="str">
        <f t="shared" ref="T88" ca="1" si="16">IFERROR(IF(INDEX($V$301:$V$325,Q88)="","",INDEX($V$301:$V$325,Q88)&amp;"\PH"),"")</f>
        <v/>
      </c>
      <c r="X88" s="4"/>
      <c r="AB88" s="14"/>
      <c r="AC88" s="303"/>
      <c r="AD88" s="303"/>
      <c r="AE88" s="303"/>
      <c r="AF88" s="303"/>
      <c r="AG88" s="306"/>
      <c r="AH88" s="10"/>
      <c r="AI88" s="323"/>
      <c r="AJ88" s="163" t="str">
        <f>IFERROR(IF(LEFT(INDEX($N$101:$N$300,MATCH(LARGE($J$101:$J$300,K88),$J$101:$J$300,0)),3)="APP",GRADE.LTR\PGA,K88),"")</f>
        <v/>
      </c>
      <c r="AK88" s="178" t="str">
        <f>IFERROR(IF(INDEX(CALCULATOR\COU\RTK\RANGE,K88)="","",INDEX(CALCULATOR\COU\RTK\RANGE,K88)&amp;" = "&amp;INDEX(CALCULATOR\GRADE\RTK\RANGE,K88))&amp;IF(INDEX(CALCULATOR\GRADE.EST\RTK\RANGE,K88)="","",(ARROW\R)),"")</f>
        <v/>
      </c>
      <c r="AL88" s="179" t="str">
        <f>IFERROR(IF(AK88="","",IF(CALCULATOR\RP\GRADE.STANDARD\ENTRY=RP\GRADE.STANDARD\MAX,GRADE.LTR\A,IF(CALCULATOR\RP\GRADE.STANDARD\ENTRY=RP\GRADE.STANDARD\MIN,GRADE.LTR\F,IF(CALCULATOR\RP\GRADE.STANDARD\ENTRY=RP\GRADE.STANDARD\AVG,INDEX($BB$301:$BB$325,K88),INDEX($BD$301:$BD$325,K88))))),"")</f>
        <v/>
      </c>
      <c r="AM88" s="181" t="s">
        <v>1702</v>
      </c>
      <c r="AN88" s="184" t="str">
        <f>IFERROR(IF(AK88="","",IF(AO88="","",IF(AO88&gt;AO86,RP\GPA.CHANGE\U,IF(AO88&lt;AO86,RP\GPA.CHANGE\D,IF(AO88=AO86,RP\GPA.CHANGE\N,""))))),"")</f>
        <v/>
      </c>
      <c r="AO88" s="182" t="str">
        <f>IFERROR(IF(AK88="","",INDEX($FZ$97:$GM$97,MATCH(K88,$FZ$98:$GM$98,0))),"")</f>
        <v/>
      </c>
      <c r="AP88" s="205" t="str">
        <f>IFERROR(IF(LEFT(INDEX($N$101:$N$300,MATCH(LARGE($J$101:$J$300,Q88),$J$101:$J$300,0)),3)="APP",GRADE.LTR\PGA,Q88),"")</f>
        <v/>
      </c>
      <c r="AQ88" s="178" t="str">
        <f>IFERROR(IF(INDEX(CALCULATOR\COU\RTK\RANGE,Q88)="","",INDEX(CALCULATOR\COU\RTK\RANGE,Q88)&amp;" = "&amp;INDEX(CALCULATOR\GRADE\RTK\RANGE,Q88))&amp;IF(INDEX(CALCULATOR\GRADE.EST\RTK\RANGE,Q88)="","",(ARROW\R)),"")</f>
        <v/>
      </c>
      <c r="AR88" s="179" t="str">
        <f>IFERROR(IF(AQ88="","",IF(CALCULATOR\RP\GRADE.STANDARD\ENTRY=RP\GRADE.STANDARD\MAX,GRADE.LTR\A,IF(CALCULATOR\RP\GRADE.STANDARD\ENTRY=RP\GRADE.STANDARD\MIN,GRADE.LTR\F,IF(CALCULATOR\RP\GRADE.STANDARD\ENTRY=RP\GRADE.STANDARD\AVG,INDEX($BB$301:$BB$325,Q88),INDEX($BD$301:$BD$325,Q88))))),"")</f>
        <v/>
      </c>
      <c r="AS88" s="181" t="s">
        <v>1702</v>
      </c>
      <c r="AT88" s="184" t="str">
        <f>IFERROR(IF(AQ88="","",IF(AU88="","",IF(AU88&gt;AU86,RP\GPA.CHANGE\U,IF(AU88&lt;AU86,RP\GPA.CHANGE\D,IF(AU88=AU86,RP\GPA.CHANGE\N,""))))),"")</f>
        <v/>
      </c>
      <c r="AU88" s="182" t="str">
        <f>IFERROR(IF(AQ88="","",INDEX($FZ$97:$GM$97,MATCH(Q88,$FZ$98:$GM$98,0))),"")</f>
        <v/>
      </c>
      <c r="AV88" s="159"/>
      <c r="AX88" s="45"/>
      <c r="BZ88" s="4"/>
    </row>
    <row r="89" spans="11:181" ht="5.25" customHeight="1" thickTop="1" thickBot="1">
      <c r="AB89" s="14"/>
      <c r="AC89" s="9"/>
      <c r="AD89" s="9"/>
      <c r="AE89" s="9"/>
      <c r="AF89" s="9"/>
      <c r="AG89" s="9"/>
      <c r="AH89" s="10"/>
      <c r="AI89" s="323"/>
      <c r="AJ89" s="164"/>
      <c r="AK89" s="156"/>
      <c r="AL89" s="180"/>
      <c r="AM89" s="162"/>
      <c r="AN89" s="183"/>
      <c r="AO89" s="183"/>
      <c r="AP89" s="206"/>
      <c r="AQ89" s="156"/>
      <c r="AR89" s="180"/>
      <c r="AS89" s="162"/>
      <c r="AT89" s="183"/>
      <c r="AU89" s="183"/>
      <c r="AV89" s="159"/>
      <c r="AX89" s="45"/>
    </row>
    <row r="90" spans="11:181" ht="18" customHeight="1" thickTop="1" thickBot="1">
      <c r="K90" s="11">
        <f t="shared" ref="K90" si="17">K88+1</f>
        <v>6</v>
      </c>
      <c r="N90" s="11" t="str">
        <f t="shared" ref="N90" ca="1" si="18">IFERROR(IF(INDEX($V$301:$V$325,K90)="","",INDEX($V$301:$V$325,K90)&amp;"\PH"),"")</f>
        <v/>
      </c>
      <c r="Q90" s="11">
        <f t="shared" ref="Q90" si="19">Q88+1</f>
        <v>13</v>
      </c>
      <c r="T90" s="11" t="str">
        <f t="shared" ref="T90" ca="1" si="20">IFERROR(IF(INDEX($V$301:$V$325,Q90)="","",INDEX($V$301:$V$325,Q90)&amp;"\PH"),"")</f>
        <v/>
      </c>
      <c r="X90" s="4"/>
      <c r="AB90" s="225"/>
      <c r="AC90" s="226"/>
      <c r="AD90" s="226"/>
      <c r="AE90" s="226"/>
      <c r="AF90" s="226"/>
      <c r="AG90" s="226"/>
      <c r="AH90" s="227"/>
      <c r="AI90" s="323"/>
      <c r="AJ90" s="163" t="str">
        <f>IFERROR(IF(LEFT(INDEX($N$101:$N$300,MATCH(LARGE($J$101:$J$300,K90),$J$101:$J$300,0)),3)="APP",GRADE.LTR\PGA,K90),"")</f>
        <v/>
      </c>
      <c r="AK90" s="178" t="str">
        <f>IFERROR(IF(INDEX(CALCULATOR\COU\RTK\RANGE,K90)="","",INDEX(CALCULATOR\COU\RTK\RANGE,K90)&amp;" = "&amp;INDEX(CALCULATOR\GRADE\RTK\RANGE,K90))&amp;IF(INDEX(CALCULATOR\GRADE.EST\RTK\RANGE,K90)="","",(ARROW\R)),"")</f>
        <v/>
      </c>
      <c r="AL90" s="179" t="str">
        <f>IFERROR(IF(AK90="","",IF(CALCULATOR\RP\GRADE.STANDARD\ENTRY=RP\GRADE.STANDARD\MAX,GRADE.LTR\A,IF(CALCULATOR\RP\GRADE.STANDARD\ENTRY=RP\GRADE.STANDARD\MIN,GRADE.LTR\F,IF(CALCULATOR\RP\GRADE.STANDARD\ENTRY=RP\GRADE.STANDARD\AVG,INDEX($BB$301:$BB$325,K90),INDEX($BD$301:$BD$325,K90))))),"")</f>
        <v/>
      </c>
      <c r="AM90" s="181" t="s">
        <v>1702</v>
      </c>
      <c r="AN90" s="184" t="str">
        <f>IFERROR(IF(AK90="","",IF(AO90="","",IF(AO90&gt;AO88,RP\GPA.CHANGE\U,IF(AO90&lt;AO88,RP\GPA.CHANGE\D,IF(AO90=AO88,RP\GPA.CHANGE\N,""))))),"")</f>
        <v/>
      </c>
      <c r="AO90" s="182" t="str">
        <f>IFERROR(IF(AK90="","",INDEX($FZ$97:$GM$97,MATCH(K90,$FZ$98:$GM$98,0))),"")</f>
        <v/>
      </c>
      <c r="AP90" s="205" t="str">
        <f>IFERROR(IF(LEFT(INDEX($N$101:$N$300,MATCH(LARGE($J$101:$J$300,Q90),$J$101:$J$300,0)),3)="APP",GRADE.LTR\PGA,Q90),"")</f>
        <v/>
      </c>
      <c r="AQ90" s="178" t="str">
        <f>IFERROR(IF(INDEX(CALCULATOR\COU\RTK\RANGE,Q90)="","",INDEX(CALCULATOR\COU\RTK\RANGE,Q90)&amp;" = "&amp;INDEX(CALCULATOR\GRADE\RTK\RANGE,Q90))&amp;IF(INDEX(CALCULATOR\GRADE.EST\RTK\RANGE,Q90)="","",(ARROW\R)),"")</f>
        <v/>
      </c>
      <c r="AR90" s="179" t="str">
        <f>IFERROR(IF(AQ90="","",IF(CALCULATOR\RP\GRADE.STANDARD\ENTRY=RP\GRADE.STANDARD\MAX,GRADE.LTR\A,IF(CALCULATOR\RP\GRADE.STANDARD\ENTRY=RP\GRADE.STANDARD\MIN,GRADE.LTR\F,IF(CALCULATOR\RP\GRADE.STANDARD\ENTRY=RP\GRADE.STANDARD\AVG,INDEX($BB$301:$BB$325,Q90),INDEX($BD$301:$BD$325,Q90))))),"")</f>
        <v/>
      </c>
      <c r="AS90" s="181" t="s">
        <v>1702</v>
      </c>
      <c r="AT90" s="184" t="str">
        <f>IFERROR(IF(AQ90="","",IF(AU90="","",IF(AU90&gt;AU88,RP\GPA.CHANGE\U,IF(AU90&lt;AU88,RP\GPA.CHANGE\D,IF(AU90=AU88,RP\GPA.CHANGE\N,""))))),"")</f>
        <v/>
      </c>
      <c r="AU90" s="182" t="str">
        <f>IFERROR(IF(AQ90="","",INDEX($FZ$97:$GM$97,MATCH(Q90,$FZ$98:$GM$98,0))),"")</f>
        <v/>
      </c>
      <c r="AV90" s="159"/>
      <c r="AX90" s="45"/>
      <c r="BZ90" s="4"/>
    </row>
    <row r="91" spans="11:181" ht="5.25" customHeight="1" thickTop="1" thickBot="1">
      <c r="AI91" s="323"/>
      <c r="AJ91" s="164"/>
      <c r="AK91" s="156"/>
      <c r="AL91" s="180"/>
      <c r="AM91" s="162"/>
      <c r="AN91" s="183"/>
      <c r="AO91" s="183"/>
      <c r="AP91" s="206"/>
      <c r="AQ91" s="156"/>
      <c r="AR91" s="180"/>
      <c r="AS91" s="162"/>
      <c r="AT91" s="183"/>
      <c r="AU91" s="183"/>
      <c r="AV91" s="159"/>
      <c r="AX91" s="45"/>
    </row>
    <row r="92" spans="11:181" ht="18" customHeight="1" thickTop="1" thickBot="1">
      <c r="K92" s="11">
        <f t="shared" ref="K92" si="21">K90+1</f>
        <v>7</v>
      </c>
      <c r="N92" s="11" t="str">
        <f t="shared" ref="N92" ca="1" si="22">IFERROR(IF(INDEX($V$301:$V$325,K92)="","",INDEX($V$301:$V$325,K92)&amp;"\PH"),"")</f>
        <v/>
      </c>
      <c r="Q92" s="11">
        <f t="shared" ref="Q92" si="23">Q90+1</f>
        <v>14</v>
      </c>
      <c r="T92" s="11" t="str">
        <f t="shared" ref="T92" ca="1" si="24">IFERROR(IF(INDEX($V$301:$V$325,Q92)="","",INDEX($V$301:$V$325,Q92)&amp;"\PH"),"")</f>
        <v/>
      </c>
      <c r="AI92" s="323"/>
      <c r="AJ92" s="163" t="str">
        <f>IFERROR(IF(LEFT(INDEX($N$101:$N$300,MATCH(LARGE($J$101:$J$300,K92),$J$101:$J$300,0)),3)="APP",GRADE.LTR\PGA,K92),"")</f>
        <v/>
      </c>
      <c r="AK92" s="178" t="str">
        <f>IFERROR(IF(INDEX(CALCULATOR\COU\RTK\RANGE,K92)="","",INDEX(CALCULATOR\COU\RTK\RANGE,K92)&amp;" = "&amp;INDEX(CALCULATOR\GRADE\RTK\RANGE,K92))&amp;IF(INDEX(CALCULATOR\GRADE.EST\RTK\RANGE,K92)="","",(ARROW\R)),"")</f>
        <v/>
      </c>
      <c r="AL92" s="179" t="str">
        <f>IFERROR(IF(AK92="","",IF(CALCULATOR\RP\GRADE.STANDARD\ENTRY=RP\GRADE.STANDARD\MAX,GRADE.LTR\A,IF(CALCULATOR\RP\GRADE.STANDARD\ENTRY=RP\GRADE.STANDARD\MIN,GRADE.LTR\F,IF(CALCULATOR\RP\GRADE.STANDARD\ENTRY=RP\GRADE.STANDARD\AVG,INDEX($BB$301:$BB$325,K92),INDEX($BD$301:$BD$325,K92))))),"")</f>
        <v/>
      </c>
      <c r="AM92" s="181" t="s">
        <v>1702</v>
      </c>
      <c r="AN92" s="184" t="str">
        <f>IFERROR(IF(AK92="","",IF(AO92="","",IF(AO92&gt;AO90,RP\GPA.CHANGE\U,IF(AO92&lt;AO90,RP\GPA.CHANGE\D,IF(AO92=AO90,RP\GPA.CHANGE\N,""))))),"")</f>
        <v/>
      </c>
      <c r="AO92" s="182" t="str">
        <f>IFERROR(IF(AK92="","",INDEX($FZ$97:$GM$97,MATCH(K92,$FZ$98:$GM$98,0))),"")</f>
        <v/>
      </c>
      <c r="AP92" s="205" t="str">
        <f>IFERROR(IF(LEFT(INDEX($N$101:$N$300,MATCH(LARGE($J$101:$J$300,Q92),$J$101:$J$300,0)),3)="APP",GRADE.LTR\PGA,Q92),"")</f>
        <v/>
      </c>
      <c r="AQ92" s="178" t="str">
        <f>IFERROR(IF(INDEX(CALCULATOR\COU\RTK\RANGE,Q92)="","",INDEX(CALCULATOR\COU\RTK\RANGE,Q92)&amp;" = "&amp;INDEX(CALCULATOR\GRADE\RTK\RANGE,Q92))&amp;IF(INDEX(CALCULATOR\GRADE.EST\RTK\RANGE,Q92)="","",(ARROW\R)),"")</f>
        <v/>
      </c>
      <c r="AR92" s="179" t="str">
        <f>IFERROR(IF(AQ92="","",IF(CALCULATOR\RP\GRADE.STANDARD\ENTRY=RP\GRADE.STANDARD\MAX,GRADE.LTR\A,IF(CALCULATOR\RP\GRADE.STANDARD\ENTRY=RP\GRADE.STANDARD\MIN,GRADE.LTR\F,IF(CALCULATOR\RP\GRADE.STANDARD\ENTRY=RP\GRADE.STANDARD\AVG,INDEX($BB$301:$BB$325,Q92),INDEX($BD$301:$BD$325,Q92))))),"")</f>
        <v/>
      </c>
      <c r="AS92" s="181" t="s">
        <v>1702</v>
      </c>
      <c r="AT92" s="184" t="str">
        <f>IFERROR(IF(AQ92="","",IF(AU92="","",IF(AU92&gt;AU90,RP\GPA.CHANGE\U,IF(AU92&lt;AU90,RP\GPA.CHANGE\D,IF(AU92=AU90,RP\GPA.CHANGE\N,""))))),"")</f>
        <v/>
      </c>
      <c r="AU92" s="182" t="str">
        <f>IFERROR(IF(AQ92="","",INDEX($FZ$97:$GM$97,MATCH(Q92,$FZ$98:$GM$98,0))),"")</f>
        <v/>
      </c>
      <c r="AV92" s="159"/>
      <c r="AX92" s="45"/>
    </row>
    <row r="93" spans="11:181" ht="6.75" customHeight="1" thickTop="1">
      <c r="AI93" s="323"/>
      <c r="AJ93" s="161"/>
      <c r="AK93" s="156"/>
      <c r="AL93" s="180"/>
      <c r="AM93" s="162"/>
      <c r="AN93" s="156"/>
      <c r="AO93" s="156"/>
      <c r="AP93" s="204"/>
      <c r="AQ93" s="156"/>
      <c r="AR93" s="156"/>
      <c r="AS93" s="156"/>
      <c r="AT93" s="156"/>
      <c r="AU93" s="156"/>
      <c r="AV93" s="159"/>
      <c r="AX93" s="45"/>
    </row>
    <row r="94" spans="11:181" ht="7.5" customHeight="1" thickBot="1">
      <c r="AI94" s="323"/>
      <c r="AJ94" s="325" t="str">
        <f ca="1">IFERROR(IF($N$98&gt;=1,GRADE.LTR\PGA&amp;"  =  P O S S I B L E   G R A D E   A P P E A L"&amp;IF(COUNTIFS($AJ$80:$AJ$92,GRADE.LTR\PGA) + COUNTIFS($AP$80:$AP$92,GRADE.LTR\PGA) = 0,"   (See ENROLLMENT HISTORY Below)",""),""),"")</f>
        <v/>
      </c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160"/>
    </row>
    <row r="95" spans="11:181" ht="18" customHeight="1" thickTop="1" thickBot="1">
      <c r="FY95" s="174" t="str">
        <f ca="1">IFERROR(IF(CALCULATOR\RP\GRADE.STANDARD\ENTRY=RP\GRADE.STANDARD\MAX,"CALCULATOR\GDPTS.MAX\RANGE",IF(CALCULATOR\RP\GRADE.STANDARD\ENTRY=RP\GRADE.STANDARD\MIN,"CALCULATOR\GDPTS.MIN\RANGE",IF(CALCULATOR\RP\GRADE.STANDARD\ENTRY=RP\GRADE.STANDARD\AVG,"CALCULATOR\GDPTS.AVG\RANGE",IF(AND(CALCULATOR\RP\GRADE.STANDARD\ENTRY=RP\GRADE.STANDARD\ALT,CALCULATOR\GRADE.ALT\ENTRY\TOT&gt;0),"CALCULATOR\GDPTS.ALT\RANGE","CALCULATOR\GDPTS.AVG\RANGE")))),"")</f>
        <v>CALCULATOR\GDPTS.AVG\RANGE</v>
      </c>
    </row>
    <row r="96" spans="11:181" ht="17.25" customHeight="1" thickTop="1" thickBot="1">
      <c r="BI96" s="70" t="s">
        <v>1686</v>
      </c>
      <c r="CI96" s="151" t="s">
        <v>1687</v>
      </c>
      <c r="DI96" s="150" t="s">
        <v>1688</v>
      </c>
      <c r="EI96" s="149" t="s">
        <v>1691</v>
      </c>
      <c r="FI96" s="165" t="s">
        <v>1692</v>
      </c>
    </row>
    <row r="97" spans="2:195" ht="20.100000000000001" customHeight="1" thickTop="1" thickBot="1">
      <c r="AF97" s="330" t="s">
        <v>1</v>
      </c>
      <c r="AG97" s="330" t="s">
        <v>4</v>
      </c>
      <c r="AI97" s="255" t="s">
        <v>2</v>
      </c>
      <c r="AJ97" s="256"/>
      <c r="AK97" s="256"/>
      <c r="AL97" s="256"/>
      <c r="AM97" s="256"/>
      <c r="AN97" s="256"/>
      <c r="AO97" s="256"/>
      <c r="AP97" s="256"/>
      <c r="AQ97" s="257"/>
      <c r="AS97" s="328" t="s">
        <v>5</v>
      </c>
      <c r="AU97" s="67" t="s">
        <v>6</v>
      </c>
      <c r="AZ97" s="69" t="s">
        <v>1412</v>
      </c>
      <c r="BI97" s="37" t="str">
        <f>IFERROR(ROUND(BU$97/BO$97,2),"")</f>
        <v/>
      </c>
      <c r="BO97" s="37">
        <f>IFERROR(SUMIFS($BO$101:$BO$300,$B$101:$B$300,SWITCH\CALC\ACTIVE&amp;"*",$X$101:$X$300, IF(CALCULATOR\LVL\FORMAT\ENTRY&lt;&gt;MARKER\CHECK,LVL\COL,"&gt;""")),"")</f>
        <v>0</v>
      </c>
      <c r="BQ97" s="37">
        <f>IFERROR(SUMIFS(BQ$101:BQ$300,$B$101:$B$300,SWITCH\CALC\ACTIVE&amp;"*",$X$101:$X$300, IF(CALCULATOR\LVL\FORMAT\ENTRY&lt;&gt;MARKER\CHECK,LVL\COL,"&gt;""")),"")</f>
        <v>0</v>
      </c>
      <c r="BS97" s="166" t="str">
        <f>IFERROR(AVERAGEIFS(BS$101:BS$300,$B$101:$B$300,SWITCH\CALC\ACTIVE&amp;"*",$X$101:$X$300, IF(CALCULATOR\LVL\FORMAT\ENTRY&lt;&gt;MARKER\CHECK,LVL\COL,"&gt;""")),"")</f>
        <v/>
      </c>
      <c r="BU97" s="37">
        <f>IFERROR(SUMIFS(BU$101:BU$300,$B$101:$B$300,SWITCH\CALC\ACTIVE&amp;"*",$X$101:$X$300, IF(CALCULATOR\LVL\FORMAT\ENTRY&lt;&gt;MARKER\CHECK,LVL\COL,"&gt;""")),"")</f>
        <v>0</v>
      </c>
      <c r="CI97" s="37" t="str">
        <f>IFERROR(ROUND(CU$97/CO$97,2),"")</f>
        <v/>
      </c>
      <c r="CO97" s="37">
        <f>IFERROR(SUMIFS($BO$101:$BO$300,$B$101:$B$300,SWITCH\CALC\ACTIVE&amp;"*",$X$101:$X$300, IF(CALCULATOR\LVL\FORMAT\ENTRY&lt;&gt;MARKER\CHECK,LVL\COL,"&gt;""")),"")</f>
        <v>0</v>
      </c>
      <c r="CQ97" s="37">
        <f>IFERROR(SUMIFS(CQ$101:CQ$300,$B$101:$B$300,SWITCH\CALC\ACTIVE&amp;"*",$X$101:$X$300, IF(CALCULATOR\LVL\FORMAT\ENTRY&lt;&gt;MARKER\CHECK,LVL\COL,"&gt;""")),"")</f>
        <v>0</v>
      </c>
      <c r="CS97" s="166" t="str">
        <f>IFERROR(AVERAGEIFS(CS$101:CS$300,$B$101:$B$300,SWITCH\CALC\ACTIVE&amp;"*",$X$101:$X$300, IF(CALCULATOR\LVL\FORMAT\ENTRY&lt;&gt;MARKER\CHECK,LVL\COL,"&gt;""")),"")</f>
        <v/>
      </c>
      <c r="CU97" s="37">
        <f>IFERROR(SUMIFS(CU$101:CU$300,$B$101:$B$300,SWITCH\CALC\ACTIVE&amp;"*",$X$101:$X$300, IF(CALCULATOR\LVL\FORMAT\ENTRY&lt;&gt;MARKER\CHECK,LVL\COL,"&gt;""")),"")</f>
        <v>0</v>
      </c>
      <c r="DI97" s="37" t="str">
        <f>IFERROR(ROUND(DU$97/DO$97,2),"")</f>
        <v/>
      </c>
      <c r="DO97" s="37">
        <f>IFERROR(SUMIFS($BO$101:$BO$300,$B$101:$B$300,SWITCH\CALC\ACTIVE&amp;"*",$X$101:$X$300, IF(CALCULATOR\LVL\FORMAT\ENTRY&lt;&gt;MARKER\CHECK,LVL\COL,"&gt;""")),"")</f>
        <v>0</v>
      </c>
      <c r="DQ97" s="37">
        <f>IFERROR(SUMIFS(DQ$101:DQ$300,$B$101:$B$300,SWITCH\CALC\ACTIVE&amp;"*",$X$101:$X$300, IF(CALCULATOR\LVL\FORMAT\ENTRY&lt;&gt;MARKER\CHECK,LVL\COL,"&gt;""")),"")</f>
        <v>0</v>
      </c>
      <c r="DS97" s="166" t="str">
        <f>IFERROR(AVERAGEIFS(DS$101:DS$300,$B$101:$B$300,SWITCH\CALC\ACTIVE&amp;"*",$X$101:$X$300, IF(CALCULATOR\LVL\FORMAT\ENTRY&lt;&gt;MARKER\CHECK,LVL\COL,"&gt;""")),"")</f>
        <v/>
      </c>
      <c r="DU97" s="37">
        <f>IFERROR(SUMIFS(DU$101:DU$300,$B$101:$B$300,SWITCH\CALC\ACTIVE&amp;"*",$X$101:$X$300, IF(CALCULATOR\LVL\FORMAT\ENTRY&lt;&gt;MARKER\CHECK,LVL\COL,"&gt;""")),"")</f>
        <v>0</v>
      </c>
      <c r="EI97" s="37" t="str">
        <f>IFERROR(ROUND(EU$97/EO$97,2),"")</f>
        <v/>
      </c>
      <c r="EO97" s="37">
        <f>IFERROR(SUMIFS($BO$101:$BO$300,$B$101:$B$300,SWITCH\CALC\ACTIVE&amp;"*",$X$101:$X$300, IF(CALCULATOR\LVL\FORMAT\ENTRY&lt;&gt;MARKER\CHECK,LVL\COL,"&gt;""")),"")</f>
        <v>0</v>
      </c>
      <c r="EQ97" s="37">
        <f>IFERROR(SUMIFS(EQ$101:EQ$300,$B$101:$B$300,SWITCH\CALC\ACTIVE&amp;"*",$X$101:$X$300, IF(CALCULATOR\LVL\FORMAT\ENTRY&lt;&gt;MARKER\CHECK,LVL\COL,"&gt;""")),"")</f>
        <v>0</v>
      </c>
      <c r="ES97" s="166" t="str">
        <f>IFERROR(AVERAGEIFS(ES$101:ES$300,$B$101:$B$300,SWITCH\CALC\ACTIVE&amp;"*",$X$101:$X$300, IF(CALCULATOR\LVL\FORMAT\ENTRY&lt;&gt;MARKER\CHECK,LVL\COL,"&gt;""")),"")</f>
        <v/>
      </c>
      <c r="EU97" s="37">
        <f>IFERROR(SUMIFS(EU$101:EU$300,$B$101:$B$300,SWITCH\CALC\ACTIVE&amp;"*",$X$101:$X$300, IF(CALCULATOR\LVL\FORMAT\ENTRY&lt;&gt;MARKER\CHECK,LVL\COL,"&gt;""")),"")</f>
        <v>0</v>
      </c>
      <c r="FI97" s="37" t="str">
        <f>IFERROR(ROUND(FU$97/FO$97,2),"")</f>
        <v/>
      </c>
      <c r="FO97" s="37">
        <f>IFERROR(SUMIFS($BO$101:$BO$300,$B$101:$B$300,SWITCH\CALC\ACTIVE&amp;"*",$X$101:$X$300, IF(CALCULATOR\LVL\FORMAT\ENTRY&lt;&gt;MARKER\CHECK,LVL\COL,"&gt;""")),"")</f>
        <v>0</v>
      </c>
      <c r="FQ97" s="37">
        <f>IFERROR(SUMIFS(FQ$101:FQ$300,$B$101:$B$300,SWITCH\CALC\ACTIVE&amp;"*",$X$101:$X$300, IF(CALCULATOR\LVL\FORMAT\ENTRY&lt;&gt;MARKER\CHECK,LVL\COL,"&gt;""")),"")</f>
        <v>0</v>
      </c>
      <c r="FS97" s="166" t="str">
        <f>IFERROR(AVERAGEIFS(FS$101:FS$300,$B$101:$B$300,SWITCH\CALC\ACTIVE&amp;"*",$X$101:$X$300, IF(CALCULATOR\LVL\FORMAT\ENTRY&lt;&gt;MARKER\CHECK,LVL\COL,"&gt;""")),"")</f>
        <v/>
      </c>
      <c r="FU97" s="37">
        <f>IFERROR(SUMIFS(FU$101:FU$300,$B$101:$B$300,SWITCH\CALC\ACTIVE&amp;"*",$X$101:$X$300, IF(CALCULATOR\LVL\FORMAT\ENTRY&lt;&gt;MARKER\CHECK,LVL\COL,"&gt;""")),"")</f>
        <v>0</v>
      </c>
      <c r="FZ97" s="37" t="str">
        <f t="shared" ref="FZ97:GM97" si="25">IFERROR(ROUND(SUMIFS(FZ$101:FZ$300,$B$101:$B$300,SWITCH\CALC\ACTIVE&amp;"*",$X$101:$X$300, IF(CALCULATOR\LVL\FORMAT\ENTRY&lt;&gt;MARKER\CHECK,LVL\COL,"&gt;"""))/$FO$97,2),"")</f>
        <v/>
      </c>
      <c r="GA97" s="37" t="str">
        <f t="shared" si="25"/>
        <v/>
      </c>
      <c r="GB97" s="37" t="str">
        <f t="shared" si="25"/>
        <v/>
      </c>
      <c r="GC97" s="37" t="str">
        <f t="shared" si="25"/>
        <v/>
      </c>
      <c r="GD97" s="37" t="str">
        <f t="shared" si="25"/>
        <v/>
      </c>
      <c r="GE97" s="37" t="str">
        <f t="shared" si="25"/>
        <v/>
      </c>
      <c r="GF97" s="37" t="str">
        <f t="shared" si="25"/>
        <v/>
      </c>
      <c r="GG97" s="37" t="str">
        <f t="shared" si="25"/>
        <v/>
      </c>
      <c r="GH97" s="37" t="str">
        <f t="shared" si="25"/>
        <v/>
      </c>
      <c r="GI97" s="37" t="str">
        <f t="shared" si="25"/>
        <v/>
      </c>
      <c r="GJ97" s="37" t="str">
        <f t="shared" si="25"/>
        <v/>
      </c>
      <c r="GK97" s="37" t="str">
        <f t="shared" si="25"/>
        <v/>
      </c>
      <c r="GL97" s="37" t="str">
        <f t="shared" si="25"/>
        <v/>
      </c>
      <c r="GM97" s="37" t="str">
        <f t="shared" si="25"/>
        <v/>
      </c>
    </row>
    <row r="98" spans="2:195" ht="20.100000000000001" customHeight="1" thickTop="1" thickBot="1">
      <c r="N98" s="132">
        <f ca="1">IFERROR(COUNTIFS(N$101:N$200,"APP*"),"")</f>
        <v>0</v>
      </c>
      <c r="AF98" s="331"/>
      <c r="AG98" s="331"/>
      <c r="AI98" s="258"/>
      <c r="AJ98" s="259"/>
      <c r="AK98" s="259"/>
      <c r="AL98" s="259"/>
      <c r="AM98" s="259"/>
      <c r="AN98" s="259"/>
      <c r="AO98" s="259"/>
      <c r="AP98" s="259"/>
      <c r="AQ98" s="260"/>
      <c r="AS98" s="329"/>
      <c r="AU98" s="68" t="s">
        <v>1429</v>
      </c>
      <c r="AZ98" s="68" t="str">
        <f>"GRADE {"&amp;GRADE.LTR_EST\SYMBOL&amp;"}"</f>
        <v>GRADE {μ}</v>
      </c>
      <c r="BM98" s="70" t="s">
        <v>1515</v>
      </c>
      <c r="BO98" s="70" t="s">
        <v>1436</v>
      </c>
      <c r="BQ98" s="70" t="s">
        <v>1437</v>
      </c>
      <c r="BS98" s="70" t="s">
        <v>1438</v>
      </c>
      <c r="BU98" s="70" t="s">
        <v>1439</v>
      </c>
      <c r="CI98" s="151" t="s">
        <v>1676</v>
      </c>
      <c r="CM98" s="151" t="str">
        <f>$BM98&amp;RIGHT(CI98,4)</f>
        <v>CRE.REG.AVG</v>
      </c>
      <c r="CO98" s="151" t="str">
        <f>$BO98&amp;RIGHT(CI98,4)</f>
        <v>CRE.ATM.AVG</v>
      </c>
      <c r="CQ98" s="151" t="str">
        <f>$BQ98&amp;RIGHT(CI98,4)</f>
        <v>CRE.ACC.AVG</v>
      </c>
      <c r="CS98" s="151" t="str">
        <f>$BS98&amp;RIGHT(CI98,4)</f>
        <v>VALUE.AVG</v>
      </c>
      <c r="CU98" s="151" t="str">
        <f>$BU98&amp;RIGHT(CO98,4)</f>
        <v>GDPTS.AVG</v>
      </c>
      <c r="CW98" s="151" t="s">
        <v>1693</v>
      </c>
      <c r="DI98" s="150" t="s">
        <v>1689</v>
      </c>
      <c r="DM98" s="150" t="str">
        <f>$BM98&amp;RIGHT(DI98,4)</f>
        <v>CRE.REG.MAX</v>
      </c>
      <c r="DO98" s="150" t="str">
        <f>$BO98&amp;RIGHT(DI98,4)</f>
        <v>CRE.ATM.MAX</v>
      </c>
      <c r="DQ98" s="150" t="str">
        <f>$BQ98&amp;RIGHT(DI98,4)</f>
        <v>CRE.ACC.MAX</v>
      </c>
      <c r="DS98" s="150" t="str">
        <f>$BS98&amp;RIGHT(DI98,4)</f>
        <v>VALUE.MAX</v>
      </c>
      <c r="DU98" s="150" t="str">
        <f>$BU98&amp;RIGHT(DO98,4)</f>
        <v>GDPTS.MAX</v>
      </c>
      <c r="DW98" s="151" t="s">
        <v>1694</v>
      </c>
      <c r="EI98" s="149" t="s">
        <v>1690</v>
      </c>
      <c r="EM98" s="149" t="str">
        <f>$BM98&amp;RIGHT(EI98,4)</f>
        <v>CRE.REG.MIN</v>
      </c>
      <c r="EO98" s="149" t="str">
        <f>$BO98&amp;RIGHT(EI98,4)</f>
        <v>CRE.ATM.MIN</v>
      </c>
      <c r="EQ98" s="149" t="str">
        <f>$BQ98&amp;RIGHT(EI98,4)</f>
        <v>CRE.ACC.MIN</v>
      </c>
      <c r="ES98" s="149" t="str">
        <f>$BS98&amp;RIGHT(EI98,4)</f>
        <v>VALUE.MIN</v>
      </c>
      <c r="EU98" s="149" t="str">
        <f>$BU98&amp;RIGHT(EO98,4)</f>
        <v>GDPTS.MIN</v>
      </c>
      <c r="EW98" s="151" t="s">
        <v>1695</v>
      </c>
      <c r="FI98" s="165" t="s">
        <v>1685</v>
      </c>
      <c r="FM98" s="165" t="str">
        <f>$BM98&amp;RIGHT(FI98,4)</f>
        <v>CRE.REG.ALT</v>
      </c>
      <c r="FO98" s="165" t="str">
        <f>$BO98&amp;RIGHT(FI98,4)</f>
        <v>CRE.ATM.ALT</v>
      </c>
      <c r="FQ98" s="165" t="str">
        <f>$BQ98&amp;RIGHT(FI98,4)</f>
        <v>CRE.ACC.ALT</v>
      </c>
      <c r="FS98" s="165" t="str">
        <f>$BS98&amp;RIGHT(FI98,4)</f>
        <v>VALUE.ALT</v>
      </c>
      <c r="FU98" s="165" t="str">
        <f>$BU98&amp;RIGHT(FO98,4)</f>
        <v>GDPTS.ALT</v>
      </c>
      <c r="FW98" s="165" t="s">
        <v>1696</v>
      </c>
      <c r="FX98" s="176"/>
      <c r="FZ98" s="174">
        <v>1</v>
      </c>
      <c r="GA98" s="174">
        <v>2</v>
      </c>
      <c r="GB98" s="174">
        <v>3</v>
      </c>
      <c r="GC98" s="174">
        <v>4</v>
      </c>
      <c r="GD98" s="174">
        <v>5</v>
      </c>
      <c r="GE98" s="174">
        <v>6</v>
      </c>
      <c r="GF98" s="174">
        <v>7</v>
      </c>
      <c r="GG98" s="174">
        <v>8</v>
      </c>
      <c r="GH98" s="174">
        <v>9</v>
      </c>
      <c r="GI98" s="174">
        <v>10</v>
      </c>
      <c r="GJ98" s="174">
        <v>11</v>
      </c>
      <c r="GK98" s="174">
        <v>12</v>
      </c>
      <c r="GL98" s="174">
        <v>13</v>
      </c>
      <c r="GM98" s="174">
        <v>14</v>
      </c>
    </row>
    <row r="99" spans="2:195" ht="3.95" customHeight="1" thickTop="1" thickBot="1">
      <c r="AZ99" s="22"/>
      <c r="FZ99" s="165" t="s">
        <v>1696</v>
      </c>
      <c r="GA99" s="165" t="s">
        <v>1696</v>
      </c>
      <c r="GB99" s="165" t="s">
        <v>1696</v>
      </c>
      <c r="GC99" s="165" t="s">
        <v>1696</v>
      </c>
      <c r="GD99" s="165" t="s">
        <v>1696</v>
      </c>
      <c r="GE99" s="165" t="s">
        <v>1696</v>
      </c>
      <c r="GF99" s="165" t="s">
        <v>1696</v>
      </c>
      <c r="GG99" s="165" t="s">
        <v>1696</v>
      </c>
      <c r="GH99" s="165" t="s">
        <v>1696</v>
      </c>
      <c r="GI99" s="165" t="s">
        <v>1696</v>
      </c>
      <c r="GJ99" s="165" t="s">
        <v>1696</v>
      </c>
      <c r="GK99" s="165" t="s">
        <v>1696</v>
      </c>
      <c r="GL99" s="165" t="s">
        <v>1696</v>
      </c>
      <c r="GM99" s="165" t="s">
        <v>1696</v>
      </c>
    </row>
    <row r="100" spans="2:195" ht="11.25" customHeight="1" thickTop="1" thickBot="1">
      <c r="O100" s="222" t="s">
        <v>1942</v>
      </c>
      <c r="AB100" s="15"/>
      <c r="AC100" s="16"/>
      <c r="AD100" s="17"/>
      <c r="AE100" s="15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7"/>
      <c r="AZ100" s="16"/>
      <c r="BS100" s="43"/>
      <c r="BT100" s="43"/>
      <c r="BU100" s="43"/>
      <c r="CS100" s="43"/>
      <c r="CT100" s="43"/>
      <c r="CU100" s="3" t="str">
        <f>"CALCULATOR\"&amp;CU98&amp;"\RANGE"</f>
        <v>CALCULATOR\GDPTS.AVG\RANGE</v>
      </c>
      <c r="CW100" s="3" t="str">
        <f>"CALCULATOR\"&amp;CW98&amp;"\RANGE"</f>
        <v>CALCULATOR\GPA.AVG_Run\RANGE</v>
      </c>
      <c r="DS100" s="43"/>
      <c r="DT100" s="43"/>
      <c r="DU100" s="3" t="str">
        <f>"CALCULATOR\"&amp;DU98&amp;"\RANGE"</f>
        <v>CALCULATOR\GDPTS.MAX\RANGE</v>
      </c>
      <c r="DW100" s="3" t="str">
        <f>"CALCULATOR\"&amp;DW98&amp;"\RANGE"</f>
        <v>CALCULATOR\GPA.MAX_Run\RANGE</v>
      </c>
      <c r="ES100" s="43"/>
      <c r="ET100" s="43"/>
      <c r="EU100" s="3" t="str">
        <f>"CALCULATOR\"&amp;EU98&amp;"\RANGE"</f>
        <v>CALCULATOR\GDPTS.MIN\RANGE</v>
      </c>
      <c r="EW100" s="3" t="str">
        <f>"CALCULATOR\"&amp;EW98&amp;"\RANGE"</f>
        <v>CALCULATOR\GPA.MIN_Run\RANGE</v>
      </c>
      <c r="FS100" s="43"/>
      <c r="FT100" s="43"/>
      <c r="FU100" s="3" t="str">
        <f>"CALCULATOR\"&amp;FU98&amp;"\RANGE"</f>
        <v>CALCULATOR\GDPTS.ALT\RANGE</v>
      </c>
      <c r="FW100" s="3" t="str">
        <f>"CALCULATOR\"&amp;FW98&amp;"\RANGE"</f>
        <v>CALCULATOR\GPA.ALT_Run\RANGE</v>
      </c>
      <c r="FZ100" s="165" t="s">
        <v>1696</v>
      </c>
      <c r="GA100" s="165" t="s">
        <v>1696</v>
      </c>
      <c r="GB100" s="165" t="s">
        <v>1696</v>
      </c>
      <c r="GC100" s="165" t="s">
        <v>1696</v>
      </c>
      <c r="GD100" s="165" t="s">
        <v>1696</v>
      </c>
      <c r="GE100" s="165" t="s">
        <v>1696</v>
      </c>
      <c r="GF100" s="165" t="s">
        <v>1696</v>
      </c>
      <c r="GG100" s="165" t="s">
        <v>1696</v>
      </c>
      <c r="GH100" s="165" t="s">
        <v>1696</v>
      </c>
      <c r="GI100" s="165" t="s">
        <v>1696</v>
      </c>
      <c r="GJ100" s="165" t="s">
        <v>1696</v>
      </c>
      <c r="GK100" s="165" t="s">
        <v>1696</v>
      </c>
      <c r="GL100" s="165" t="s">
        <v>1696</v>
      </c>
      <c r="GM100" s="165" t="s">
        <v>1696</v>
      </c>
    </row>
    <row r="101" spans="2:195" ht="22.5" hidden="1" customHeight="1" thickTop="1" thickBot="1">
      <c r="B101" s="25" t="str">
        <f t="array" ref="B101">IFERROR(IF($AF101="","",IF($C101=SWITCH\CALC\INACTV,SWITCH\CALC\INACTV,IF($AG101="",SWITCH\CALC\INACTV,IF(AND(LARGE(IF($AF$101:$AF$300=$AF101,$AU$101:$AU$300),1)&gt;1,$AU101=1),SWITCH\CALC\INACTV,SWITCH\CALC\ACTIVE)))),SWITCH\CALC\ACTIVE)</f>
        <v/>
      </c>
      <c r="C101" s="25" t="str">
        <f ca="1">IFERROR(IF($AF101="","",IF(AND(CALCULATOR\LVL\FORMAT\ENTRY="",$X101&lt;&gt;LVL\COL),SWITCH\CALC\INACTV,IF(INDIRECT("'ENROLLMENT'!" &amp; SUBSTITUTE(ADDRESS(1,MATCH(C$1,#REF!,0),4),"1","") &amp; $AC101 )="","",INDIRECT("'ENROLLMENT'!" &amp; SUBSTITUTE(ADDRESS(1,MATCH(C$1,#REF!,0),4),"1","") &amp; $AC101 )))),"")</f>
        <v/>
      </c>
      <c r="D101" s="222" t="e">
        <f t="shared" ref="D101:D108" ca="1" si="26">ROUND( (0.01) * ( $AS101*INDEX(INDIRECT(IF($AG101=GRADE.LTR\D,AV$1,IF($AG101=GRADE.LTR\F,AV$2,AV$3))),MATCH($AF101,INDIRECT($AC$2),0)) ),4)</f>
        <v>#N/A</v>
      </c>
      <c r="E101" s="222" t="e">
        <f t="shared" ref="E101:E108" ca="1" si="27">ROUND( (0.01) * ( $AS101*$BS101 ),4)</f>
        <v>#VALUE!</v>
      </c>
      <c r="F101" s="25">
        <v>-100</v>
      </c>
      <c r="H101" s="139" t="str">
        <f t="shared" ref="H101:H132" ca="1" si="28">IFERROR(IF($R101=COU\STATUS\ARCHIVE,"",ROUND(0.01*( ( INDEX(INDIRECT(IF($AG101=GRADE.LTR\D,AV$1,IF($AG101=GRADE.LTR\F,AV$2,AV$3))),MATCH($AF101,INDIRECT($AC$2),0)) ) * $AS101 ),4)),"")</f>
        <v/>
      </c>
      <c r="I101" s="140"/>
      <c r="J101" s="143" t="str">
        <f t="shared" ref="J101:J132" si="29">IFERROR(ROUND( IF($B101=SWITCH\CALC\INACTV,"",IF($AU101&gt;1,"",IF($AU101="","",IFERROR(IF($AG101=GRADE.LTR\D,( 1*$AS101 ),IF($AG101=GRADE.LTR\F,( 2*$AS101 ),IF($AG101=GRADE.LTR\SP,( 1*$AS101 ),0))),"") + IFERROR(IF($AF101="","",IF($B101=SWITCH\CALC\INACTV,"",($AS101*( ($H101)-ROUND((0.01*BU101),4) )))),"")))),4) + ( ROW()*0.0000001 ),"")</f>
        <v/>
      </c>
      <c r="L101" s="210" t="e">
        <f t="shared" ref="L101:L112" ca="1" si="30">INDEX(INDIRECT(IF($AG101=GRADE.LTR\D,AU$1,IF($AG101=GRADE.LTR\F,AU$2,AU$3))),MATCH($AF101,INDIRECT($AC$2),0))</f>
        <v>#N/A</v>
      </c>
      <c r="N101" s="26" t="str">
        <f ca="1">IFERROR(IF(INDIRECT("'ENROLLMENT'!" &amp; SUBSTITUTE(ADDRESS(1,MATCH(N$1,#REF!,0),4),"1","") &amp; $AC101 )="","",INDIRECT("'ENROLLMENT'!" &amp; SUBSTITUTE(ADDRESS(1,MATCH(N$1,#REF!,0),4),"1","") &amp; $AC101 )),"")</f>
        <v/>
      </c>
      <c r="O101" s="222">
        <f>( IF($AG101=GRADE.LTR\D,(1*$AS101),IF($AG101=GRADE.LTR\F,(2*$AS101),IF($AG101=GRADE.LTR\SP,(1*$AS101),0))) )</f>
        <v>0</v>
      </c>
      <c r="P101" s="222" t="e">
        <f t="shared" ref="P101:P108" ca="1" si="31">ROUND( IF( (( (0.01) * ( $AS101*INDEX(INDIRECT(IF($AG101=GRADE.LTR\D,AV$1,IF($AG101=GRADE.LTR\F,AV$2,AV$3))),MATCH($AF101,INDIRECT($AC$2),0)) ))-( (0.01) * ( $AS101*$BS101 )))&lt;=0,"",(( (0.01) * ( $AS101*INDEX(INDIRECT(IF($AG101=GRADE.LTR\D,AV$1,IF($AG101=GRADE.LTR\F,AV$2,AV$3))),MATCH($AF101,INDIRECT($AC$2),0)) ))-( (0.01) * ( $AS101*$BS101 ))) ),4)</f>
        <v>#N/A</v>
      </c>
      <c r="R101" s="26" t="str">
        <f t="shared" ref="R101:R164" ca="1" si="32">IFERROR(IF($AF101="","",IF(COUNTIFS(INDIRECT(CALCULATOR\\GRADE.DIST\COU\LIST),$AF101,INDIRECT(R$2),COU\STATUS\CURRENT)&gt;=1,COU\STATUS\CURRENT,COU\STATUS\ARCHIVE)),"")</f>
        <v/>
      </c>
      <c r="V101" s="26"/>
      <c r="X101" s="26" t="str">
        <f ca="1">IFERROR(IF(INDIRECT("'ENROLLMENT'!" &amp; SUBSTITUTE(ADDRESS(1,MATCH(X$1,#REF!,0),4),"1","") &amp; $AC101 )="","",INDIRECT("'ENROLLMENT'!" &amp; SUBSTITUTE(ADDRESS(1,MATCH(X$1,#REF!,0),4),"1","") &amp; $AC101 )),"")</f>
        <v/>
      </c>
      <c r="Z101" s="4"/>
      <c r="AB101" s="18"/>
      <c r="AC101" s="25" t="str">
        <f ca="1">IFERROR(CALCULATOR\\ENROLLMENT\SID_RNG\Row.STA,"")</f>
        <v/>
      </c>
      <c r="AD101" s="20"/>
      <c r="AE101" s="18"/>
      <c r="AF101" s="26"/>
      <c r="AG101" s="30"/>
      <c r="AH101" s="28"/>
      <c r="AI101" s="241"/>
      <c r="AJ101" s="242"/>
      <c r="AK101" s="242"/>
      <c r="AL101" s="242"/>
      <c r="AM101" s="242"/>
      <c r="AN101" s="242"/>
      <c r="AO101" s="242"/>
      <c r="AP101" s="242"/>
      <c r="AQ101" s="243"/>
      <c r="AR101" s="28"/>
      <c r="AS101" s="29"/>
      <c r="AT101" s="19"/>
      <c r="AU101" s="27"/>
      <c r="AV101" s="20"/>
      <c r="AZ101" s="31"/>
      <c r="BI101" s="148"/>
      <c r="BM101" s="29" t="str">
        <f ca="1">IFERROR(IF(INDIRECT("'ENROLLMENT'!" &amp; SUBSTITUTE(ADDRESS(1,MATCH(BM$1,#REF!,0),4),"1","") &amp; $AC101 )="","",INDIRECT("'ENROLLMENT'!" &amp; SUBSTITUTE(ADDRESS(1,MATCH(BM$1,#REF!,0),4),"1","") &amp; $AC101 )),"")</f>
        <v/>
      </c>
      <c r="BN101" s="33"/>
      <c r="BO101" s="29" t="str">
        <f ca="1">IFERROR(IF(INDIRECT("'ENROLLMENT'!" &amp; SUBSTITUTE(ADDRESS(1,MATCH(BO$1,#REF!,0),4),"1","") &amp; $AC101 )="","",INDIRECT("'ENROLLMENT'!" &amp; SUBSTITUTE(ADDRESS(1,MATCH(BO$1,#REF!,0),4),"1","") &amp; $AC101 )),"")</f>
        <v/>
      </c>
      <c r="BP101" s="33"/>
      <c r="BQ101" s="29" t="str">
        <f ca="1">IFERROR(IF(INDIRECT("'ENROLLMENT'!" &amp; SUBSTITUTE(ADDRESS(1,MATCH(BQ$1,#REF!,0),4),"1","") &amp; $AC101 )="","",INDIRECT("'ENROLLMENT'!" &amp; SUBSTITUTE(ADDRESS(1,MATCH(BQ$1,#REF!,0),4),"1","") &amp; $AC101 )),"")</f>
        <v/>
      </c>
      <c r="BS101" s="32" t="str">
        <f ca="1">IFERROR(IF(INDIRECT("'ENROLLMENT'!" &amp; SUBSTITUTE(ADDRESS(1,MATCH(BS$1,#REF!,0),4),"1","") &amp; $AC101 )="","",INDIRECT("'ENROLLMENT'!" &amp; SUBSTITUTE(ADDRESS(1,MATCH(BS$1,#REF!,0),4),"1","") &amp; $AC101 )),"")</f>
        <v/>
      </c>
      <c r="BT101" s="43"/>
      <c r="BU101" s="32" t="str">
        <f ca="1">IFERROR(IF(INDIRECT("'ENROLLMENT'!" &amp; SUBSTITUTE(ADDRESS(1,MATCH(BU$1,#REF!,0),4),"1","") &amp; $AC101 )="","",INDIRECT("'ENROLLMENT'!" &amp; SUBSTITUTE(ADDRESS(1,MATCH(BU$1,#REF!,0),4),"1","") &amp; $AC101 )),"")</f>
        <v/>
      </c>
      <c r="BZ101" s="26"/>
      <c r="CI101" s="30" t="str">
        <f t="shared" ref="CI101:CI132" si="33">IFERROR(IF($J101="",IF($AG101="","",$AG101),IF($J101&gt;=1,INDEX($AZ$301:$AZ$325,MATCH($J101,$J$301:$J$325,0)),IF($AG101="","",$AG101))),"")</f>
        <v/>
      </c>
      <c r="CM101" s="29"/>
      <c r="CN101" s="33"/>
      <c r="CO101" s="29"/>
      <c r="CP101" s="33"/>
      <c r="CQ101" s="29" t="str">
        <f t="shared" ref="CQ101:CQ132" si="34">IFERROR(IF($AF101="","",IF($BO101&lt;1,0,IF(CS101&lt;1,0,$BO101))),"")</f>
        <v/>
      </c>
      <c r="CS101" s="32" t="str">
        <f t="shared" ref="CS101:CS132" si="35">IFERROR(IF(INDEX(GRADE.VAL,MATCH(CI101,GRADE.LTR,0))="","",INDEX(GRADE.VAL,MATCH(CI101,GRADE.LTR,0))),"")</f>
        <v/>
      </c>
      <c r="CT101" s="43"/>
      <c r="CU101" s="32" t="str">
        <f t="shared" ref="CU101:CU164" ca="1" si="36">IFERROR(ROUND(CS101*$BO101,2),"")</f>
        <v/>
      </c>
      <c r="CW101" s="32" t="str">
        <f>IFERROR(IFERROR(IF(CI101="","",SUMIFS(CU$101:CU101,$B$101:$B101,SWITCH\CALC\ACTIVE&amp;"*",$X$101:$X101, IF(CALCULATOR\LVL\FORMAT\ENTRY&lt;&gt;MARKER\CHECK,LVL\COL,"&gt;"""))),"") / IFERROR(IF(CI101="","",SUMIFS($BO$101:$BO101,$B$101:$B101,SWITCH\CALC\ACTIVE&amp;"*",$X$101:$X101, IF(CALCULATOR\LVL\FORMAT\ENTRY&lt;&gt;MARKER\CHECK,LVL\COL,"&gt;"""))),""),"")</f>
        <v/>
      </c>
      <c r="DI101" s="30" t="str">
        <f t="shared" ref="DI101:DI132" si="37">IFERROR(IF($J101="",IF($AG101="","",$AG101),IF($J101&gt;=1, GRADE.LTR\A,IF($AG101="","",$AG101))),"")</f>
        <v/>
      </c>
      <c r="DM101" s="29"/>
      <c r="DN101" s="33"/>
      <c r="DO101" s="29"/>
      <c r="DP101" s="33"/>
      <c r="DQ101" s="29" t="str">
        <f t="shared" ref="DQ101:DQ132" si="38">IFERROR(IF($AF101="","",IF($BO101&lt;1,0,IF(DS101&lt;1,0,$BO101))),"")</f>
        <v/>
      </c>
      <c r="DS101" s="32" t="str">
        <f t="shared" ref="DS101:DS132" si="39">IFERROR(IF(INDEX(GRADE.VAL,MATCH(DI101,GRADE.LTR,0))="","",INDEX(GRADE.VAL,MATCH(DI101,GRADE.LTR,0))),"")</f>
        <v/>
      </c>
      <c r="DT101" s="43"/>
      <c r="DU101" s="32" t="str">
        <f t="shared" ref="DU101:DU164" ca="1" si="40">IFERROR(ROUND(DS101*$BO101,2),"")</f>
        <v/>
      </c>
      <c r="DW101" s="32" t="str">
        <f>IFERROR(IFERROR(IF(DI101="","",SUMIFS(DU$101:DU101,$B$101:$B101,SWITCH\CALC\ACTIVE&amp;"*",$X$101:$X101, IF(CALCULATOR\LVL\FORMAT\ENTRY&lt;&gt;MARKER\CHECK,LVL\COL,"&gt;"""))),"") / IFERROR(IF(DI101="","",SUMIFS($BO$101:$BO101,$B$101:$B101,SWITCH\CALC\ACTIVE&amp;"*",$X$101:$X101, IF(CALCULATOR\LVL\FORMAT\ENTRY&lt;&gt;MARKER\CHECK,LVL\COL,"&gt;"""))),""),"")</f>
        <v/>
      </c>
      <c r="EI101" s="30" t="str">
        <f t="shared" ref="EI101:EI132" si="41">IFERROR(IF($J101="",IF($AG101="","",$AG101),IF($J101&gt;=1, GRADE.LTR\F,IF($AG101="","",$AG101))),"")</f>
        <v/>
      </c>
      <c r="EM101" s="29"/>
      <c r="EN101" s="33"/>
      <c r="EO101" s="29"/>
      <c r="EP101" s="33"/>
      <c r="EQ101" s="29" t="str">
        <f t="shared" ref="EQ101:EQ132" si="42">IFERROR(IF($AF101="","",IF($BO101&lt;1,0,IF(ES101&lt;1,0,$BO101))),"")</f>
        <v/>
      </c>
      <c r="ES101" s="32" t="str">
        <f t="shared" ref="ES101:ES132" si="43">IFERROR(IF(INDEX(GRADE.VAL,MATCH(EI101,GRADE.LTR,0))="","",INDEX(GRADE.VAL,MATCH(EI101,GRADE.LTR,0))),"")</f>
        <v/>
      </c>
      <c r="ET101" s="43"/>
      <c r="EU101" s="32" t="str">
        <f t="shared" ref="EU101:EU164" ca="1" si="44">IFERROR(ROUND(ES101*$BO101,2),"")</f>
        <v/>
      </c>
      <c r="EW101" s="32" t="str">
        <f>IFERROR(IFERROR(IF(EI101="","",SUMIFS(EU$101:EU101,$B$101:$B101,SWITCH\CALC\ACTIVE&amp;"*",$X$101:$X101, IF(CALCULATOR\LVL\FORMAT\ENTRY&lt;&gt;MARKER\CHECK,LVL\COL,"&gt;"""))),"") / IFERROR(IF(EI101="","",SUMIFS($BO$101:$BO101,$B$101:$B101,SWITCH\CALC\ACTIVE&amp;"*",$X$101:$X101, IF(CALCULATOR\LVL\FORMAT\ENTRY&lt;&gt;MARKER\CHECK,LVL\COL,"&gt;"""))),""),"")</f>
        <v/>
      </c>
      <c r="FI101" s="30" t="str">
        <f t="shared" ref="FI101:FI132" si="45">IFERROR(IF($J101="",IF($AG101="","",$AG101),IF($J101&gt;=1,INDEX($BD$301:$BD$325,MATCH($J101,$J$301:$J$325,0)),IF($AG101="","",$AG101))),"")</f>
        <v/>
      </c>
      <c r="FM101" s="29"/>
      <c r="FN101" s="33"/>
      <c r="FO101" s="29"/>
      <c r="FP101" s="33"/>
      <c r="FQ101" s="29" t="str">
        <f t="shared" ref="FQ101:FQ132" si="46">IFERROR(IF($AF101="","",IF($BO101&lt;1,0,IF(FS101&lt;1,0,$BO101))),"")</f>
        <v/>
      </c>
      <c r="FS101" s="32" t="str">
        <f t="shared" ref="FS101:FS164" si="47">IFERROR(IF(INDEX(GRADE.VAL,MATCH(FI101,GRADE.LTR,0))="","",INDEX(GRADE.VAL,MATCH(FI101,GRADE.LTR,0))),"")</f>
        <v/>
      </c>
      <c r="FT101" s="43"/>
      <c r="FU101" s="32" t="str">
        <f t="shared" ref="FU101:FU164" ca="1" si="48">IFERROR(ROUND(FS101*$BO101,2),"")</f>
        <v/>
      </c>
      <c r="FW101" s="32" t="str">
        <f>IFERROR(IFERROR(IF(FI101="","",SUMIFS(FU$101:FU101,$B$101:$B101,SWITCH\CALC\ACTIVE&amp;"*",$X$101:$X101, IF(CALCULATOR\LVL\FORMAT\ENTRY&lt;&gt;MARKER\CHECK,LVL\COL,"&gt;"""))),"") / IFERROR(IF(FI101="","",SUMIFS($BO$101:$BO101,$B$101:$B101,SWITCH\CALC\ACTIVE&amp;"*",$X$101:$X101, IF(CALCULATOR\LVL\FORMAT\ENTRY&lt;&gt;MARKER\CHECK,LVL\COL,"&gt;"""))),""),"")</f>
        <v/>
      </c>
      <c r="FX101" s="175"/>
      <c r="FZ101" s="32" t="str">
        <f t="shared" ref="FZ101:FZ132" ca="1" si="49">IFERROR(IF($J101=LARGE($J$101:$J$300,FZ$98), ( INDEX( INDIRECT($FY$95),MATCH(LARGE($J$101:$J$300,FZ$98),$J$101:$J$300,0)) ), $BU101 ),"")</f>
        <v/>
      </c>
      <c r="GA101" s="32" t="str">
        <f t="shared" ref="GA101:GM101" ca="1" si="50">IFERROR(IF($J101=LARGE($J$101:$J$300,GA$98), ( INDEX( INDIRECT($FY$95),MATCH(LARGE($J$101:$J$300,GA$98),$J$101:$J$300,0)) ), FZ101 ),"")</f>
        <v/>
      </c>
      <c r="GB101" s="32" t="str">
        <f t="shared" ca="1" si="50"/>
        <v/>
      </c>
      <c r="GC101" s="32" t="str">
        <f t="shared" ca="1" si="50"/>
        <v/>
      </c>
      <c r="GD101" s="32" t="str">
        <f t="shared" ca="1" si="50"/>
        <v/>
      </c>
      <c r="GE101" s="32" t="str">
        <f t="shared" ca="1" si="50"/>
        <v/>
      </c>
      <c r="GF101" s="32" t="str">
        <f t="shared" ca="1" si="50"/>
        <v/>
      </c>
      <c r="GG101" s="32" t="str">
        <f t="shared" ca="1" si="50"/>
        <v/>
      </c>
      <c r="GH101" s="32" t="str">
        <f t="shared" ca="1" si="50"/>
        <v/>
      </c>
      <c r="GI101" s="32" t="str">
        <f t="shared" ca="1" si="50"/>
        <v/>
      </c>
      <c r="GJ101" s="32" t="str">
        <f t="shared" ca="1" si="50"/>
        <v/>
      </c>
      <c r="GK101" s="32" t="str">
        <f t="shared" ca="1" si="50"/>
        <v/>
      </c>
      <c r="GL101" s="32" t="str">
        <f t="shared" ca="1" si="50"/>
        <v/>
      </c>
      <c r="GM101" s="32" t="str">
        <f t="shared" ca="1" si="50"/>
        <v/>
      </c>
    </row>
    <row r="102" spans="2:195" ht="22.5" hidden="1" customHeight="1" thickTop="1" thickBot="1">
      <c r="B102" s="25" t="str">
        <f t="array" ref="B102">IFERROR(IF($AF102="","",IF($C102=SWITCH\CALC\INACTV,SWITCH\CALC\INACTV,IF($AG102="",SWITCH\CALC\INACTV,IF(AND(LARGE(IF($AF$101:$AF$300=$AF102,$AU$101:$AU$300),1)&gt;1,$AU102=1),SWITCH\CALC\INACTV,SWITCH\CALC\ACTIVE)))),SWITCH\CALC\ACTIVE)</f>
        <v/>
      </c>
      <c r="C102" s="25" t="str">
        <f ca="1">IFERROR(IF($AF102="","",IF(AND(CALCULATOR\LVL\FORMAT\ENTRY="",$X102&lt;&gt;LVL\COL),SWITCH\CALC\INACTV,IF(INDIRECT("'ENROLLMENT'!" &amp; SUBSTITUTE(ADDRESS(1,MATCH(C$1,#REF!,0),4),"1","") &amp; $AC102 )="","",INDIRECT("'ENROLLMENT'!" &amp; SUBSTITUTE(ADDRESS(1,MATCH(C$1,#REF!,0),4),"1","") &amp; $AC102 )))),"")</f>
        <v/>
      </c>
      <c r="D102" s="222" t="e">
        <f t="shared" ca="1" si="26"/>
        <v>#N/A</v>
      </c>
      <c r="E102" s="222" t="e">
        <f t="shared" ca="1" si="27"/>
        <v>#VALUE!</v>
      </c>
      <c r="F102" s="25">
        <v>-99</v>
      </c>
      <c r="H102" s="139" t="str">
        <f t="shared" ca="1" si="28"/>
        <v/>
      </c>
      <c r="I102" s="140"/>
      <c r="J102" s="143" t="str">
        <f t="shared" si="29"/>
        <v/>
      </c>
      <c r="L102" s="210" t="e">
        <f t="shared" ca="1" si="30"/>
        <v>#N/A</v>
      </c>
      <c r="N102" s="26" t="str">
        <f ca="1">IFERROR(IF(INDIRECT("'ENROLLMENT'!" &amp; SUBSTITUTE(ADDRESS(1,MATCH(N$1,#REF!,0),4),"1","") &amp; $AC102 )="","",INDIRECT("'ENROLLMENT'!" &amp; SUBSTITUTE(ADDRESS(1,MATCH(N$1,#REF!,0),4),"1","") &amp; $AC102 )),"")</f>
        <v/>
      </c>
      <c r="O102" s="222" t="str">
        <f t="shared" ref="O102:O108" si="51">IF($B102=SWITCH\CALC\INACTV,"",IF($AU102&gt;1,"",IF($AU102="","",IF($AG102=GRADE.LTR\D,(1*$AS102),IF($AG102=GRADE.LTR\F,(2*$AS102),IF($AG102=GRADE.LTR\SP,(1*$AS102),0))))))</f>
        <v/>
      </c>
      <c r="P102" s="222" t="e">
        <f t="shared" ca="1" si="31"/>
        <v>#N/A</v>
      </c>
      <c r="R102" s="27" t="str">
        <f t="shared" ca="1" si="32"/>
        <v/>
      </c>
      <c r="V102" s="27"/>
      <c r="X102" s="27" t="str">
        <f ca="1">IFERROR(IF(INDIRECT("'ENROLLMENT'!" &amp; SUBSTITUTE(ADDRESS(1,MATCH(X$1,#REF!,0),4),"1","") &amp; $AC102 )="","",INDIRECT("'ENROLLMENT'!" &amp; SUBSTITUTE(ADDRESS(1,MATCH(X$1,#REF!,0),4),"1","") &amp; $AC102 )),"")</f>
        <v/>
      </c>
      <c r="Z102" s="4"/>
      <c r="AB102" s="18"/>
      <c r="AC102" s="25" t="str">
        <f t="shared" ref="AC102:AC133" ca="1" si="52">IFERROR(IF($AC101+1&lt;=CALCULATOR\\ENROLLMENT\SID_RNG\Row.END,$AC101+1,""),"")</f>
        <v/>
      </c>
      <c r="AD102" s="20"/>
      <c r="AE102" s="18"/>
      <c r="AF102" s="26"/>
      <c r="AG102" s="30"/>
      <c r="AH102" s="28"/>
      <c r="AI102" s="241"/>
      <c r="AJ102" s="242"/>
      <c r="AK102" s="242"/>
      <c r="AL102" s="242"/>
      <c r="AM102" s="242"/>
      <c r="AN102" s="242"/>
      <c r="AO102" s="242"/>
      <c r="AP102" s="242"/>
      <c r="AQ102" s="243"/>
      <c r="AR102" s="28"/>
      <c r="AS102" s="29"/>
      <c r="AT102" s="19"/>
      <c r="AU102" s="27"/>
      <c r="AV102" s="20"/>
      <c r="AZ102" s="31"/>
      <c r="BI102" s="148"/>
      <c r="BM102" s="29" t="str">
        <f ca="1">IFERROR(IF(INDIRECT("'ENROLLMENT'!" &amp; SUBSTITUTE(ADDRESS(1,MATCH(BM$1,#REF!,0),4),"1","") &amp; $AC102 )="","",INDIRECT("'ENROLLMENT'!" &amp; SUBSTITUTE(ADDRESS(1,MATCH(BM$1,#REF!,0),4),"1","") &amp; $AC102 )),"")</f>
        <v/>
      </c>
      <c r="BN102" s="33"/>
      <c r="BO102" s="29" t="str">
        <f ca="1">IFERROR(IF(INDIRECT("'ENROLLMENT'!" &amp; SUBSTITUTE(ADDRESS(1,MATCH(BO$1,#REF!,0),4),"1","") &amp; $AC102 )="","",INDIRECT("'ENROLLMENT'!" &amp; SUBSTITUTE(ADDRESS(1,MATCH(BO$1,#REF!,0),4),"1","") &amp; $AC102 )),"")</f>
        <v/>
      </c>
      <c r="BP102" s="33"/>
      <c r="BQ102" s="29" t="str">
        <f ca="1">IFERROR(IF(INDIRECT("'ENROLLMENT'!" &amp; SUBSTITUTE(ADDRESS(1,MATCH(BQ$1,#REF!,0),4),"1","") &amp; $AC102 )="","",INDIRECT("'ENROLLMENT'!" &amp; SUBSTITUTE(ADDRESS(1,MATCH(BQ$1,#REF!,0),4),"1","") &amp; $AC102 )),"")</f>
        <v/>
      </c>
      <c r="BS102" s="32" t="str">
        <f ca="1">IFERROR(IF(INDIRECT("'ENROLLMENT'!" &amp; SUBSTITUTE(ADDRESS(1,MATCH(BS$1,#REF!,0),4),"1","") &amp; $AC102 )="","",INDIRECT("'ENROLLMENT'!" &amp; SUBSTITUTE(ADDRESS(1,MATCH(BS$1,#REF!,0),4),"1","") &amp; $AC102 )),"")</f>
        <v/>
      </c>
      <c r="BT102" s="43"/>
      <c r="BU102" s="32" t="str">
        <f ca="1">IFERROR(IF(INDIRECT("'ENROLLMENT'!" &amp; SUBSTITUTE(ADDRESS(1,MATCH(BU$1,#REF!,0),4),"1","") &amp; $AC102 )="","",INDIRECT("'ENROLLMENT'!" &amp; SUBSTITUTE(ADDRESS(1,MATCH(BU$1,#REF!,0),4),"1","") &amp; $AC102 )),"")</f>
        <v/>
      </c>
      <c r="BW102" s="33"/>
      <c r="BZ102" s="27"/>
      <c r="CI102" s="30" t="str">
        <f t="shared" si="33"/>
        <v/>
      </c>
      <c r="CM102" s="29"/>
      <c r="CN102" s="33"/>
      <c r="CO102" s="29"/>
      <c r="CP102" s="33"/>
      <c r="CQ102" s="29" t="str">
        <f t="shared" si="34"/>
        <v/>
      </c>
      <c r="CS102" s="32" t="str">
        <f t="shared" si="35"/>
        <v/>
      </c>
      <c r="CT102" s="43"/>
      <c r="CU102" s="32" t="str">
        <f t="shared" ca="1" si="36"/>
        <v/>
      </c>
      <c r="CW102" s="32" t="str">
        <f>IFERROR(IFERROR(IF(CI102="","",SUMIFS(CU$101:CU102,$B$101:$B102,SWITCH\CALC\ACTIVE&amp;"*",$X$101:$X102, IF(CALCULATOR\LVL\FORMAT\ENTRY&lt;&gt;MARKER\CHECK,LVL\COL,"&gt;"""))),"") / IFERROR(IF(CI102="","",SUMIFS($BO$101:$BO102,$B$101:$B102,SWITCH\CALC\ACTIVE&amp;"*",$X$101:$X102, IF(CALCULATOR\LVL\FORMAT\ENTRY&lt;&gt;MARKER\CHECK,LVL\COL,"&gt;"""))),""),"")</f>
        <v/>
      </c>
      <c r="DI102" s="30" t="str">
        <f t="shared" si="37"/>
        <v/>
      </c>
      <c r="DM102" s="29"/>
      <c r="DN102" s="33"/>
      <c r="DO102" s="29"/>
      <c r="DP102" s="33"/>
      <c r="DQ102" s="29" t="str">
        <f t="shared" si="38"/>
        <v/>
      </c>
      <c r="DS102" s="32" t="str">
        <f t="shared" si="39"/>
        <v/>
      </c>
      <c r="DT102" s="43"/>
      <c r="DU102" s="32" t="str">
        <f t="shared" ca="1" si="40"/>
        <v/>
      </c>
      <c r="DW102" s="32" t="str">
        <f>IFERROR(IFERROR(IF(DI102="","",SUMIFS(DU$101:DU102,$B$101:$B102,SWITCH\CALC\ACTIVE&amp;"*",$X$101:$X102, IF(CALCULATOR\LVL\FORMAT\ENTRY&lt;&gt;MARKER\CHECK,LVL\COL,"&gt;"""))),"") / IFERROR(IF(DI102="","",SUMIFS($BO$101:$BO102,$B$101:$B102,SWITCH\CALC\ACTIVE&amp;"*",$X$101:$X102, IF(CALCULATOR\LVL\FORMAT\ENTRY&lt;&gt;MARKER\CHECK,LVL\COL,"&gt;"""))),""),"")</f>
        <v/>
      </c>
      <c r="EI102" s="30" t="str">
        <f t="shared" si="41"/>
        <v/>
      </c>
      <c r="EM102" s="29"/>
      <c r="EN102" s="33"/>
      <c r="EO102" s="29"/>
      <c r="EP102" s="33"/>
      <c r="EQ102" s="29" t="str">
        <f t="shared" si="42"/>
        <v/>
      </c>
      <c r="ES102" s="32" t="str">
        <f t="shared" si="43"/>
        <v/>
      </c>
      <c r="ET102" s="43"/>
      <c r="EU102" s="32" t="str">
        <f t="shared" ca="1" si="44"/>
        <v/>
      </c>
      <c r="EW102" s="32" t="str">
        <f>IFERROR(IFERROR(IF(EI102="","",SUMIFS(EU$101:EU102,$B$101:$B102,SWITCH\CALC\ACTIVE&amp;"*",$X$101:$X102, IF(CALCULATOR\LVL\FORMAT\ENTRY&lt;&gt;MARKER\CHECK,LVL\COL,"&gt;"""))),"") / IFERROR(IF(EI102="","",SUMIFS($BO$101:$BO102,$B$101:$B102,SWITCH\CALC\ACTIVE&amp;"*",$X$101:$X102, IF(CALCULATOR\LVL\FORMAT\ENTRY&lt;&gt;MARKER\CHECK,LVL\COL,"&gt;"""))),""),"")</f>
        <v/>
      </c>
      <c r="FI102" s="30" t="str">
        <f t="shared" si="45"/>
        <v/>
      </c>
      <c r="FM102" s="29"/>
      <c r="FN102" s="33"/>
      <c r="FO102" s="29"/>
      <c r="FP102" s="33"/>
      <c r="FQ102" s="29" t="str">
        <f t="shared" si="46"/>
        <v/>
      </c>
      <c r="FS102" s="32" t="str">
        <f t="shared" si="47"/>
        <v/>
      </c>
      <c r="FT102" s="43"/>
      <c r="FU102" s="32" t="str">
        <f t="shared" ca="1" si="48"/>
        <v/>
      </c>
      <c r="FW102" s="32" t="str">
        <f>IFERROR(IFERROR(IF(FI102="","",SUMIFS(FU$101:FU102,$B$101:$B102,SWITCH\CALC\ACTIVE&amp;"*",$X$101:$X102, IF(CALCULATOR\LVL\FORMAT\ENTRY&lt;&gt;MARKER\CHECK,LVL\COL,"&gt;"""))),"") / IFERROR(IF(FI102="","",SUMIFS($BO$101:$BO102,$B$101:$B102,SWITCH\CALC\ACTIVE&amp;"*",$X$101:$X102, IF(CALCULATOR\LVL\FORMAT\ENTRY&lt;&gt;MARKER\CHECK,LVL\COL,"&gt;"""))),""),"")</f>
        <v/>
      </c>
      <c r="FX102" s="175"/>
      <c r="FZ102" s="32" t="str">
        <f t="shared" ca="1" si="49"/>
        <v/>
      </c>
      <c r="GA102" s="32" t="str">
        <f t="shared" ref="GA102:GM102" ca="1" si="53">IFERROR(IF($J102=LARGE($J$101:$J$300,GA$98), ( INDEX( INDIRECT($FY$95),MATCH(LARGE($J$101:$J$300,GA$98),$J$101:$J$300,0)) ), FZ102 ),"")</f>
        <v/>
      </c>
      <c r="GB102" s="32" t="str">
        <f t="shared" ca="1" si="53"/>
        <v/>
      </c>
      <c r="GC102" s="32" t="str">
        <f t="shared" ca="1" si="53"/>
        <v/>
      </c>
      <c r="GD102" s="32" t="str">
        <f t="shared" ca="1" si="53"/>
        <v/>
      </c>
      <c r="GE102" s="32" t="str">
        <f t="shared" ca="1" si="53"/>
        <v/>
      </c>
      <c r="GF102" s="32" t="str">
        <f t="shared" ca="1" si="53"/>
        <v/>
      </c>
      <c r="GG102" s="32" t="str">
        <f t="shared" ca="1" si="53"/>
        <v/>
      </c>
      <c r="GH102" s="32" t="str">
        <f t="shared" ca="1" si="53"/>
        <v/>
      </c>
      <c r="GI102" s="32" t="str">
        <f t="shared" ca="1" si="53"/>
        <v/>
      </c>
      <c r="GJ102" s="32" t="str">
        <f t="shared" ca="1" si="53"/>
        <v/>
      </c>
      <c r="GK102" s="32" t="str">
        <f t="shared" ca="1" si="53"/>
        <v/>
      </c>
      <c r="GL102" s="32" t="str">
        <f t="shared" ca="1" si="53"/>
        <v/>
      </c>
      <c r="GM102" s="32" t="str">
        <f t="shared" ca="1" si="53"/>
        <v/>
      </c>
    </row>
    <row r="103" spans="2:195" ht="22.5" hidden="1" customHeight="1" thickTop="1" thickBot="1">
      <c r="B103" s="25" t="str">
        <f t="array" ref="B103">IFERROR(IF($AF103="","",IF($C103=SWITCH\CALC\INACTV,SWITCH\CALC\INACTV,IF($AG103="",SWITCH\CALC\INACTV,IF(AND(LARGE(IF($AF$101:$AF$300=$AF103,$AU$101:$AU$300),1)&gt;1,$AU103=1),SWITCH\CALC\INACTV,SWITCH\CALC\ACTIVE)))),SWITCH\CALC\ACTIVE)</f>
        <v/>
      </c>
      <c r="C103" s="25" t="str">
        <f ca="1">IFERROR(IF($AF103="","",IF(AND(CALCULATOR\LVL\FORMAT\ENTRY="",$X103&lt;&gt;LVL\COL),SWITCH\CALC\INACTV,IF(INDIRECT("'ENROLLMENT'!" &amp; SUBSTITUTE(ADDRESS(1,MATCH(C$1,#REF!,0),4),"1","") &amp; $AC103 )="","",INDIRECT("'ENROLLMENT'!" &amp; SUBSTITUTE(ADDRESS(1,MATCH(C$1,#REF!,0),4),"1","") &amp; $AC103 )))),"")</f>
        <v/>
      </c>
      <c r="D103" s="222" t="e">
        <f t="shared" ca="1" si="26"/>
        <v>#N/A</v>
      </c>
      <c r="E103" s="222" t="e">
        <f t="shared" ca="1" si="27"/>
        <v>#VALUE!</v>
      </c>
      <c r="F103" s="25">
        <v>-98</v>
      </c>
      <c r="H103" s="139" t="str">
        <f t="shared" ca="1" si="28"/>
        <v/>
      </c>
      <c r="I103" s="140"/>
      <c r="J103" s="143" t="str">
        <f t="shared" si="29"/>
        <v/>
      </c>
      <c r="L103" s="210" t="e">
        <f t="shared" ca="1" si="30"/>
        <v>#N/A</v>
      </c>
      <c r="N103" s="26" t="str">
        <f ca="1">IFERROR(IF(INDIRECT("'ENROLLMENT'!" &amp; SUBSTITUTE(ADDRESS(1,MATCH(N$1,#REF!,0),4),"1","") &amp; $AC103 )="","",INDIRECT("'ENROLLMENT'!" &amp; SUBSTITUTE(ADDRESS(1,MATCH(N$1,#REF!,0),4),"1","") &amp; $AC103 )),"")</f>
        <v/>
      </c>
      <c r="O103" s="222" t="str">
        <f t="shared" si="51"/>
        <v/>
      </c>
      <c r="P103" s="222" t="e">
        <f t="shared" ca="1" si="31"/>
        <v>#N/A</v>
      </c>
      <c r="R103" s="27" t="str">
        <f t="shared" ca="1" si="32"/>
        <v/>
      </c>
      <c r="V103" s="27"/>
      <c r="X103" s="27" t="str">
        <f ca="1">IFERROR(IF(INDIRECT("'ENROLLMENT'!" &amp; SUBSTITUTE(ADDRESS(1,MATCH(X$1,#REF!,0),4),"1","") &amp; $AC103 )="","",INDIRECT("'ENROLLMENT'!" &amp; SUBSTITUTE(ADDRESS(1,MATCH(X$1,#REF!,0),4),"1","") &amp; $AC103 )),"")</f>
        <v/>
      </c>
      <c r="Z103" s="4"/>
      <c r="AB103" s="18"/>
      <c r="AC103" s="25" t="str">
        <f t="shared" ca="1" si="52"/>
        <v/>
      </c>
      <c r="AD103" s="20"/>
      <c r="AE103" s="18"/>
      <c r="AF103" s="26"/>
      <c r="AG103" s="30"/>
      <c r="AH103" s="28"/>
      <c r="AI103" s="241"/>
      <c r="AJ103" s="242"/>
      <c r="AK103" s="242"/>
      <c r="AL103" s="242"/>
      <c r="AM103" s="242"/>
      <c r="AN103" s="242"/>
      <c r="AO103" s="242"/>
      <c r="AP103" s="242"/>
      <c r="AQ103" s="243"/>
      <c r="AR103" s="28"/>
      <c r="AS103" s="29"/>
      <c r="AT103" s="19"/>
      <c r="AU103" s="27"/>
      <c r="AV103" s="20"/>
      <c r="AZ103" s="31"/>
      <c r="BI103" s="148"/>
      <c r="BM103" s="29" t="str">
        <f ca="1">IFERROR(IF(INDIRECT("'ENROLLMENT'!" &amp; SUBSTITUTE(ADDRESS(1,MATCH(BM$1,#REF!,0),4),"1","") &amp; $AC103 )="","",INDIRECT("'ENROLLMENT'!" &amp; SUBSTITUTE(ADDRESS(1,MATCH(BM$1,#REF!,0),4),"1","") &amp; $AC103 )),"")</f>
        <v/>
      </c>
      <c r="BN103" s="33"/>
      <c r="BO103" s="29" t="str">
        <f ca="1">IFERROR(IF(INDIRECT("'ENROLLMENT'!" &amp; SUBSTITUTE(ADDRESS(1,MATCH(BO$1,#REF!,0),4),"1","") &amp; $AC103 )="","",INDIRECT("'ENROLLMENT'!" &amp; SUBSTITUTE(ADDRESS(1,MATCH(BO$1,#REF!,0),4),"1","") &amp; $AC103 )),"")</f>
        <v/>
      </c>
      <c r="BP103" s="33"/>
      <c r="BQ103" s="29" t="str">
        <f ca="1">IFERROR(IF(INDIRECT("'ENROLLMENT'!" &amp; SUBSTITUTE(ADDRESS(1,MATCH(BQ$1,#REF!,0),4),"1","") &amp; $AC103 )="","",INDIRECT("'ENROLLMENT'!" &amp; SUBSTITUTE(ADDRESS(1,MATCH(BQ$1,#REF!,0),4),"1","") &amp; $AC103 )),"")</f>
        <v/>
      </c>
      <c r="BS103" s="32" t="str">
        <f ca="1">IFERROR(IF(INDIRECT("'ENROLLMENT'!" &amp; SUBSTITUTE(ADDRESS(1,MATCH(BS$1,#REF!,0),4),"1","") &amp; $AC103 )="","",INDIRECT("'ENROLLMENT'!" &amp; SUBSTITUTE(ADDRESS(1,MATCH(BS$1,#REF!,0),4),"1","") &amp; $AC103 )),"")</f>
        <v/>
      </c>
      <c r="BT103" s="43"/>
      <c r="BU103" s="32" t="str">
        <f ca="1">IFERROR(IF(INDIRECT("'ENROLLMENT'!" &amp; SUBSTITUTE(ADDRESS(1,MATCH(BU$1,#REF!,0),4),"1","") &amp; $AC103 )="","",INDIRECT("'ENROLLMENT'!" &amp; SUBSTITUTE(ADDRESS(1,MATCH(BU$1,#REF!,0),4),"1","") &amp; $AC103 )),"")</f>
        <v/>
      </c>
      <c r="BW103" s="33"/>
      <c r="BZ103" s="27"/>
      <c r="CI103" s="30" t="str">
        <f t="shared" si="33"/>
        <v/>
      </c>
      <c r="CM103" s="29"/>
      <c r="CN103" s="33"/>
      <c r="CO103" s="29"/>
      <c r="CP103" s="33"/>
      <c r="CQ103" s="29" t="str">
        <f t="shared" si="34"/>
        <v/>
      </c>
      <c r="CS103" s="32" t="str">
        <f t="shared" si="35"/>
        <v/>
      </c>
      <c r="CT103" s="43"/>
      <c r="CU103" s="32" t="str">
        <f t="shared" ca="1" si="36"/>
        <v/>
      </c>
      <c r="CW103" s="32" t="str">
        <f>IFERROR(IFERROR(IF(CI103="","",SUMIFS(CU$101:CU103,$B$101:$B103,SWITCH\CALC\ACTIVE&amp;"*",$X$101:$X103, IF(CALCULATOR\LVL\FORMAT\ENTRY&lt;&gt;MARKER\CHECK,LVL\COL,"&gt;"""))),"") / IFERROR(IF(CI103="","",SUMIFS($BO$101:$BO103,$B$101:$B103,SWITCH\CALC\ACTIVE&amp;"*",$X$101:$X103, IF(CALCULATOR\LVL\FORMAT\ENTRY&lt;&gt;MARKER\CHECK,LVL\COL,"&gt;"""))),""),"")</f>
        <v/>
      </c>
      <c r="DI103" s="30" t="str">
        <f t="shared" si="37"/>
        <v/>
      </c>
      <c r="DM103" s="29"/>
      <c r="DN103" s="33"/>
      <c r="DO103" s="29"/>
      <c r="DP103" s="33"/>
      <c r="DQ103" s="29" t="str">
        <f t="shared" si="38"/>
        <v/>
      </c>
      <c r="DS103" s="32" t="str">
        <f t="shared" si="39"/>
        <v/>
      </c>
      <c r="DT103" s="43"/>
      <c r="DU103" s="32" t="str">
        <f t="shared" ca="1" si="40"/>
        <v/>
      </c>
      <c r="DW103" s="32" t="str">
        <f>IFERROR(IFERROR(IF(DI103="","",SUMIFS(DU$101:DU103,$B$101:$B103,SWITCH\CALC\ACTIVE&amp;"*",$X$101:$X103, IF(CALCULATOR\LVL\FORMAT\ENTRY&lt;&gt;MARKER\CHECK,LVL\COL,"&gt;"""))),"") / IFERROR(IF(DI103="","",SUMIFS($BO$101:$BO103,$B$101:$B103,SWITCH\CALC\ACTIVE&amp;"*",$X$101:$X103, IF(CALCULATOR\LVL\FORMAT\ENTRY&lt;&gt;MARKER\CHECK,LVL\COL,"&gt;"""))),""),"")</f>
        <v/>
      </c>
      <c r="EI103" s="30" t="str">
        <f t="shared" si="41"/>
        <v/>
      </c>
      <c r="EM103" s="29"/>
      <c r="EN103" s="33"/>
      <c r="EO103" s="29"/>
      <c r="EP103" s="33"/>
      <c r="EQ103" s="29" t="str">
        <f t="shared" si="42"/>
        <v/>
      </c>
      <c r="ES103" s="32" t="str">
        <f t="shared" si="43"/>
        <v/>
      </c>
      <c r="ET103" s="43"/>
      <c r="EU103" s="32" t="str">
        <f t="shared" ca="1" si="44"/>
        <v/>
      </c>
      <c r="EW103" s="32" t="str">
        <f>IFERROR(IFERROR(IF(EI103="","",SUMIFS(EU$101:EU103,$B$101:$B103,SWITCH\CALC\ACTIVE&amp;"*",$X$101:$X103, IF(CALCULATOR\LVL\FORMAT\ENTRY&lt;&gt;MARKER\CHECK,LVL\COL,"&gt;"""))),"") / IFERROR(IF(EI103="","",SUMIFS($BO$101:$BO103,$B$101:$B103,SWITCH\CALC\ACTIVE&amp;"*",$X$101:$X103, IF(CALCULATOR\LVL\FORMAT\ENTRY&lt;&gt;MARKER\CHECK,LVL\COL,"&gt;"""))),""),"")</f>
        <v/>
      </c>
      <c r="FI103" s="30" t="str">
        <f t="shared" si="45"/>
        <v/>
      </c>
      <c r="FM103" s="29"/>
      <c r="FN103" s="33"/>
      <c r="FO103" s="29"/>
      <c r="FP103" s="33"/>
      <c r="FQ103" s="29" t="str">
        <f t="shared" si="46"/>
        <v/>
      </c>
      <c r="FS103" s="32" t="str">
        <f t="shared" si="47"/>
        <v/>
      </c>
      <c r="FT103" s="43"/>
      <c r="FU103" s="32" t="str">
        <f t="shared" ca="1" si="48"/>
        <v/>
      </c>
      <c r="FW103" s="32" t="str">
        <f>IFERROR(IFERROR(IF(FI103="","",SUMIFS(FU$101:FU103,$B$101:$B103,SWITCH\CALC\ACTIVE&amp;"*",$X$101:$X103, IF(CALCULATOR\LVL\FORMAT\ENTRY&lt;&gt;MARKER\CHECK,LVL\COL,"&gt;"""))),"") / IFERROR(IF(FI103="","",SUMIFS($BO$101:$BO103,$B$101:$B103,SWITCH\CALC\ACTIVE&amp;"*",$X$101:$X103, IF(CALCULATOR\LVL\FORMAT\ENTRY&lt;&gt;MARKER\CHECK,LVL\COL,"&gt;"""))),""),"")</f>
        <v/>
      </c>
      <c r="FX103" s="175"/>
      <c r="FZ103" s="32" t="str">
        <f t="shared" ca="1" si="49"/>
        <v/>
      </c>
      <c r="GA103" s="32" t="str">
        <f t="shared" ref="GA103:GM103" ca="1" si="54">IFERROR(IF($J103=LARGE($J$101:$J$300,GA$98), ( INDEX( INDIRECT($FY$95),MATCH(LARGE($J$101:$J$300,GA$98),$J$101:$J$300,0)) ), FZ103 ),"")</f>
        <v/>
      </c>
      <c r="GB103" s="32" t="str">
        <f t="shared" ca="1" si="54"/>
        <v/>
      </c>
      <c r="GC103" s="32" t="str">
        <f t="shared" ca="1" si="54"/>
        <v/>
      </c>
      <c r="GD103" s="32" t="str">
        <f t="shared" ca="1" si="54"/>
        <v/>
      </c>
      <c r="GE103" s="32" t="str">
        <f t="shared" ca="1" si="54"/>
        <v/>
      </c>
      <c r="GF103" s="32" t="str">
        <f t="shared" ca="1" si="54"/>
        <v/>
      </c>
      <c r="GG103" s="32" t="str">
        <f t="shared" ca="1" si="54"/>
        <v/>
      </c>
      <c r="GH103" s="32" t="str">
        <f t="shared" ca="1" si="54"/>
        <v/>
      </c>
      <c r="GI103" s="32" t="str">
        <f t="shared" ca="1" si="54"/>
        <v/>
      </c>
      <c r="GJ103" s="32" t="str">
        <f t="shared" ca="1" si="54"/>
        <v/>
      </c>
      <c r="GK103" s="32" t="str">
        <f t="shared" ca="1" si="54"/>
        <v/>
      </c>
      <c r="GL103" s="32" t="str">
        <f t="shared" ca="1" si="54"/>
        <v/>
      </c>
      <c r="GM103" s="32" t="str">
        <f t="shared" ca="1" si="54"/>
        <v/>
      </c>
    </row>
    <row r="104" spans="2:195" ht="22.5" hidden="1" customHeight="1" thickTop="1" thickBot="1">
      <c r="B104" s="25" t="str">
        <f t="array" ref="B104">IFERROR(IF($AF104="","",IF($C104=SWITCH\CALC\INACTV,SWITCH\CALC\INACTV,IF($AG104="",SWITCH\CALC\INACTV,IF(AND(LARGE(IF($AF$101:$AF$300=$AF104,$AU$101:$AU$300),1)&gt;1,$AU104=1),SWITCH\CALC\INACTV,SWITCH\CALC\ACTIVE)))),SWITCH\CALC\ACTIVE)</f>
        <v/>
      </c>
      <c r="C104" s="25" t="str">
        <f ca="1">IFERROR(IF($AF104="","",IF(AND(CALCULATOR\LVL\FORMAT\ENTRY="",$X104&lt;&gt;LVL\COL),SWITCH\CALC\INACTV,IF(INDIRECT("'ENROLLMENT'!" &amp; SUBSTITUTE(ADDRESS(1,MATCH(C$1,#REF!,0),4),"1","") &amp; $AC104 )="","",INDIRECT("'ENROLLMENT'!" &amp; SUBSTITUTE(ADDRESS(1,MATCH(C$1,#REF!,0),4),"1","") &amp; $AC104 )))),"")</f>
        <v/>
      </c>
      <c r="D104" s="222" t="e">
        <f t="shared" ca="1" si="26"/>
        <v>#N/A</v>
      </c>
      <c r="E104" s="222" t="e">
        <f t="shared" ca="1" si="27"/>
        <v>#VALUE!</v>
      </c>
      <c r="F104" s="25">
        <v>-97</v>
      </c>
      <c r="H104" s="139" t="str">
        <f t="shared" ca="1" si="28"/>
        <v/>
      </c>
      <c r="I104" s="140"/>
      <c r="J104" s="143" t="str">
        <f t="shared" si="29"/>
        <v/>
      </c>
      <c r="L104" s="210" t="e">
        <f t="shared" ca="1" si="30"/>
        <v>#N/A</v>
      </c>
      <c r="N104" s="26" t="str">
        <f ca="1">IFERROR(IF(INDIRECT("'ENROLLMENT'!" &amp; SUBSTITUTE(ADDRESS(1,MATCH(N$1,#REF!,0),4),"1","") &amp; $AC104 )="","",INDIRECT("'ENROLLMENT'!" &amp; SUBSTITUTE(ADDRESS(1,MATCH(N$1,#REF!,0),4),"1","") &amp; $AC104 )),"")</f>
        <v/>
      </c>
      <c r="O104" s="222" t="str">
        <f t="shared" si="51"/>
        <v/>
      </c>
      <c r="P104" s="222" t="e">
        <f t="shared" ca="1" si="31"/>
        <v>#N/A</v>
      </c>
      <c r="R104" s="27" t="str">
        <f t="shared" ca="1" si="32"/>
        <v/>
      </c>
      <c r="V104" s="27"/>
      <c r="X104" s="27" t="str">
        <f ca="1">IFERROR(IF(INDIRECT("'ENROLLMENT'!" &amp; SUBSTITUTE(ADDRESS(1,MATCH(X$1,#REF!,0),4),"1","") &amp; $AC104 )="","",INDIRECT("'ENROLLMENT'!" &amp; SUBSTITUTE(ADDRESS(1,MATCH(X$1,#REF!,0),4),"1","") &amp; $AC104 )),"")</f>
        <v/>
      </c>
      <c r="Z104" s="4"/>
      <c r="AB104" s="18"/>
      <c r="AC104" s="25" t="str">
        <f t="shared" ca="1" si="52"/>
        <v/>
      </c>
      <c r="AD104" s="20"/>
      <c r="AE104" s="18"/>
      <c r="AF104" s="26"/>
      <c r="AG104" s="30"/>
      <c r="AH104" s="28"/>
      <c r="AI104" s="241"/>
      <c r="AJ104" s="242"/>
      <c r="AK104" s="242"/>
      <c r="AL104" s="242"/>
      <c r="AM104" s="242"/>
      <c r="AN104" s="242"/>
      <c r="AO104" s="242"/>
      <c r="AP104" s="242"/>
      <c r="AQ104" s="243"/>
      <c r="AR104" s="28"/>
      <c r="AS104" s="29"/>
      <c r="AT104" s="19"/>
      <c r="AU104" s="27"/>
      <c r="AV104" s="20"/>
      <c r="AZ104" s="31"/>
      <c r="BI104" s="148"/>
      <c r="BM104" s="29" t="str">
        <f ca="1">IFERROR(IF(INDIRECT("'ENROLLMENT'!" &amp; SUBSTITUTE(ADDRESS(1,MATCH(BM$1,#REF!,0),4),"1","") &amp; $AC104 )="","",INDIRECT("'ENROLLMENT'!" &amp; SUBSTITUTE(ADDRESS(1,MATCH(BM$1,#REF!,0),4),"1","") &amp; $AC104 )),"")</f>
        <v/>
      </c>
      <c r="BN104" s="33"/>
      <c r="BO104" s="29" t="str">
        <f ca="1">IFERROR(IF(INDIRECT("'ENROLLMENT'!" &amp; SUBSTITUTE(ADDRESS(1,MATCH(BO$1,#REF!,0),4),"1","") &amp; $AC104 )="","",INDIRECT("'ENROLLMENT'!" &amp; SUBSTITUTE(ADDRESS(1,MATCH(BO$1,#REF!,0),4),"1","") &amp; $AC104 )),"")</f>
        <v/>
      </c>
      <c r="BP104" s="33"/>
      <c r="BQ104" s="29" t="str">
        <f ca="1">IFERROR(IF(INDIRECT("'ENROLLMENT'!" &amp; SUBSTITUTE(ADDRESS(1,MATCH(BQ$1,#REF!,0),4),"1","") &amp; $AC104 )="","",INDIRECT("'ENROLLMENT'!" &amp; SUBSTITUTE(ADDRESS(1,MATCH(BQ$1,#REF!,0),4),"1","") &amp; $AC104 )),"")</f>
        <v/>
      </c>
      <c r="BS104" s="32" t="str">
        <f ca="1">IFERROR(IF(INDIRECT("'ENROLLMENT'!" &amp; SUBSTITUTE(ADDRESS(1,MATCH(BS$1,#REF!,0),4),"1","") &amp; $AC104 )="","",INDIRECT("'ENROLLMENT'!" &amp; SUBSTITUTE(ADDRESS(1,MATCH(BS$1,#REF!,0),4),"1","") &amp; $AC104 )),"")</f>
        <v/>
      </c>
      <c r="BT104" s="43"/>
      <c r="BU104" s="32" t="str">
        <f ca="1">IFERROR(IF(INDIRECT("'ENROLLMENT'!" &amp; SUBSTITUTE(ADDRESS(1,MATCH(BU$1,#REF!,0),4),"1","") &amp; $AC104 )="","",INDIRECT("'ENROLLMENT'!" &amp; SUBSTITUTE(ADDRESS(1,MATCH(BU$1,#REF!,0),4),"1","") &amp; $AC104 )),"")</f>
        <v/>
      </c>
      <c r="BW104" s="33"/>
      <c r="BZ104" s="27"/>
      <c r="CI104" s="30" t="str">
        <f t="shared" si="33"/>
        <v/>
      </c>
      <c r="CM104" s="29"/>
      <c r="CN104" s="33"/>
      <c r="CO104" s="29"/>
      <c r="CP104" s="33"/>
      <c r="CQ104" s="29" t="str">
        <f t="shared" si="34"/>
        <v/>
      </c>
      <c r="CS104" s="32" t="str">
        <f t="shared" si="35"/>
        <v/>
      </c>
      <c r="CT104" s="43"/>
      <c r="CU104" s="32" t="str">
        <f t="shared" ca="1" si="36"/>
        <v/>
      </c>
      <c r="CW104" s="32" t="str">
        <f>IFERROR(IFERROR(IF(CI104="","",SUMIFS(CU$101:CU104,$B$101:$B104,SWITCH\CALC\ACTIVE&amp;"*",$X$101:$X104, IF(CALCULATOR\LVL\FORMAT\ENTRY&lt;&gt;MARKER\CHECK,LVL\COL,"&gt;"""))),"") / IFERROR(IF(CI104="","",SUMIFS($BO$101:$BO104,$B$101:$B104,SWITCH\CALC\ACTIVE&amp;"*",$X$101:$X104, IF(CALCULATOR\LVL\FORMAT\ENTRY&lt;&gt;MARKER\CHECK,LVL\COL,"&gt;"""))),""),"")</f>
        <v/>
      </c>
      <c r="DI104" s="30" t="str">
        <f t="shared" si="37"/>
        <v/>
      </c>
      <c r="DM104" s="29"/>
      <c r="DN104" s="33"/>
      <c r="DO104" s="29"/>
      <c r="DP104" s="33"/>
      <c r="DQ104" s="29" t="str">
        <f t="shared" si="38"/>
        <v/>
      </c>
      <c r="DS104" s="32" t="str">
        <f t="shared" si="39"/>
        <v/>
      </c>
      <c r="DT104" s="43"/>
      <c r="DU104" s="32" t="str">
        <f t="shared" ca="1" si="40"/>
        <v/>
      </c>
      <c r="DW104" s="32" t="str">
        <f>IFERROR(IFERROR(IF(DI104="","",SUMIFS(DU$101:DU104,$B$101:$B104,SWITCH\CALC\ACTIVE&amp;"*",$X$101:$X104, IF(CALCULATOR\LVL\FORMAT\ENTRY&lt;&gt;MARKER\CHECK,LVL\COL,"&gt;"""))),"") / IFERROR(IF(DI104="","",SUMIFS($BO$101:$BO104,$B$101:$B104,SWITCH\CALC\ACTIVE&amp;"*",$X$101:$X104, IF(CALCULATOR\LVL\FORMAT\ENTRY&lt;&gt;MARKER\CHECK,LVL\COL,"&gt;"""))),""),"")</f>
        <v/>
      </c>
      <c r="EI104" s="30" t="str">
        <f t="shared" si="41"/>
        <v/>
      </c>
      <c r="EM104" s="29"/>
      <c r="EN104" s="33"/>
      <c r="EO104" s="29"/>
      <c r="EP104" s="33"/>
      <c r="EQ104" s="29" t="str">
        <f t="shared" si="42"/>
        <v/>
      </c>
      <c r="ES104" s="32" t="str">
        <f t="shared" si="43"/>
        <v/>
      </c>
      <c r="ET104" s="43"/>
      <c r="EU104" s="32" t="str">
        <f t="shared" ca="1" si="44"/>
        <v/>
      </c>
      <c r="EW104" s="32" t="str">
        <f>IFERROR(IFERROR(IF(EI104="","",SUMIFS(EU$101:EU104,$B$101:$B104,SWITCH\CALC\ACTIVE&amp;"*",$X$101:$X104, IF(CALCULATOR\LVL\FORMAT\ENTRY&lt;&gt;MARKER\CHECK,LVL\COL,"&gt;"""))),"") / IFERROR(IF(EI104="","",SUMIFS($BO$101:$BO104,$B$101:$B104,SWITCH\CALC\ACTIVE&amp;"*",$X$101:$X104, IF(CALCULATOR\LVL\FORMAT\ENTRY&lt;&gt;MARKER\CHECK,LVL\COL,"&gt;"""))),""),"")</f>
        <v/>
      </c>
      <c r="FI104" s="30" t="str">
        <f t="shared" si="45"/>
        <v/>
      </c>
      <c r="FM104" s="29"/>
      <c r="FN104" s="33"/>
      <c r="FO104" s="29"/>
      <c r="FP104" s="33"/>
      <c r="FQ104" s="29" t="str">
        <f t="shared" si="46"/>
        <v/>
      </c>
      <c r="FS104" s="32" t="str">
        <f t="shared" si="47"/>
        <v/>
      </c>
      <c r="FT104" s="43"/>
      <c r="FU104" s="32" t="str">
        <f t="shared" ca="1" si="48"/>
        <v/>
      </c>
      <c r="FW104" s="32" t="str">
        <f>IFERROR(IFERROR(IF(FI104="","",SUMIFS(FU$101:FU104,$B$101:$B104,SWITCH\CALC\ACTIVE&amp;"*",$X$101:$X104, IF(CALCULATOR\LVL\FORMAT\ENTRY&lt;&gt;MARKER\CHECK,LVL\COL,"&gt;"""))),"") / IFERROR(IF(FI104="","",SUMIFS($BO$101:$BO104,$B$101:$B104,SWITCH\CALC\ACTIVE&amp;"*",$X$101:$X104, IF(CALCULATOR\LVL\FORMAT\ENTRY&lt;&gt;MARKER\CHECK,LVL\COL,"&gt;"""))),""),"")</f>
        <v/>
      </c>
      <c r="FX104" s="175"/>
      <c r="FZ104" s="32" t="str">
        <f t="shared" ca="1" si="49"/>
        <v/>
      </c>
      <c r="GA104" s="32" t="str">
        <f t="shared" ref="GA104:GM104" ca="1" si="55">IFERROR(IF($J104=LARGE($J$101:$J$300,GA$98), ( INDEX( INDIRECT($FY$95),MATCH(LARGE($J$101:$J$300,GA$98),$J$101:$J$300,0)) ), FZ104 ),"")</f>
        <v/>
      </c>
      <c r="GB104" s="32" t="str">
        <f t="shared" ca="1" si="55"/>
        <v/>
      </c>
      <c r="GC104" s="32" t="str">
        <f t="shared" ca="1" si="55"/>
        <v/>
      </c>
      <c r="GD104" s="32" t="str">
        <f t="shared" ca="1" si="55"/>
        <v/>
      </c>
      <c r="GE104" s="32" t="str">
        <f t="shared" ca="1" si="55"/>
        <v/>
      </c>
      <c r="GF104" s="32" t="str">
        <f t="shared" ca="1" si="55"/>
        <v/>
      </c>
      <c r="GG104" s="32" t="str">
        <f t="shared" ca="1" si="55"/>
        <v/>
      </c>
      <c r="GH104" s="32" t="str">
        <f t="shared" ca="1" si="55"/>
        <v/>
      </c>
      <c r="GI104" s="32" t="str">
        <f t="shared" ca="1" si="55"/>
        <v/>
      </c>
      <c r="GJ104" s="32" t="str">
        <f t="shared" ca="1" si="55"/>
        <v/>
      </c>
      <c r="GK104" s="32" t="str">
        <f t="shared" ca="1" si="55"/>
        <v/>
      </c>
      <c r="GL104" s="32" t="str">
        <f t="shared" ca="1" si="55"/>
        <v/>
      </c>
      <c r="GM104" s="32" t="str">
        <f t="shared" ca="1" si="55"/>
        <v/>
      </c>
    </row>
    <row r="105" spans="2:195" ht="22.5" hidden="1" customHeight="1" thickTop="1" thickBot="1">
      <c r="B105" s="25" t="str">
        <f t="array" ref="B105">IFERROR(IF($AF105="","",IF($C105=SWITCH\CALC\INACTV,SWITCH\CALC\INACTV,IF($AG105="",SWITCH\CALC\INACTV,IF(AND(LARGE(IF($AF$101:$AF$300=$AF105,$AU$101:$AU$300),1)&gt;1,$AU105=1),SWITCH\CALC\INACTV,SWITCH\CALC\ACTIVE)))),SWITCH\CALC\ACTIVE)</f>
        <v/>
      </c>
      <c r="C105" s="25" t="str">
        <f ca="1">IFERROR(IF($AF105="","",IF(AND(CALCULATOR\LVL\FORMAT\ENTRY="",$X105&lt;&gt;LVL\COL),SWITCH\CALC\INACTV,IF(INDIRECT("'ENROLLMENT'!" &amp; SUBSTITUTE(ADDRESS(1,MATCH(C$1,#REF!,0),4),"1","") &amp; $AC105 )="","",INDIRECT("'ENROLLMENT'!" &amp; SUBSTITUTE(ADDRESS(1,MATCH(C$1,#REF!,0),4),"1","") &amp; $AC105 )))),"")</f>
        <v/>
      </c>
      <c r="D105" s="222" t="e">
        <f t="shared" ca="1" si="26"/>
        <v>#N/A</v>
      </c>
      <c r="E105" s="222" t="e">
        <f t="shared" ca="1" si="27"/>
        <v>#VALUE!</v>
      </c>
      <c r="F105" s="25">
        <v>-96</v>
      </c>
      <c r="H105" s="139" t="str">
        <f t="shared" ca="1" si="28"/>
        <v/>
      </c>
      <c r="I105" s="140"/>
      <c r="J105" s="143" t="str">
        <f t="shared" si="29"/>
        <v/>
      </c>
      <c r="L105" s="210" t="e">
        <f t="shared" ca="1" si="30"/>
        <v>#N/A</v>
      </c>
      <c r="N105" s="26" t="str">
        <f ca="1">IFERROR(IF(INDIRECT("'ENROLLMENT'!" &amp; SUBSTITUTE(ADDRESS(1,MATCH(N$1,#REF!,0),4),"1","") &amp; $AC105 )="","",INDIRECT("'ENROLLMENT'!" &amp; SUBSTITUTE(ADDRESS(1,MATCH(N$1,#REF!,0),4),"1","") &amp; $AC105 )),"")</f>
        <v/>
      </c>
      <c r="O105" s="222" t="str">
        <f t="shared" si="51"/>
        <v/>
      </c>
      <c r="P105" s="222" t="e">
        <f t="shared" ca="1" si="31"/>
        <v>#N/A</v>
      </c>
      <c r="R105" s="27" t="str">
        <f t="shared" ca="1" si="32"/>
        <v/>
      </c>
      <c r="V105" s="27"/>
      <c r="X105" s="27" t="str">
        <f ca="1">IFERROR(IF(INDIRECT("'ENROLLMENT'!" &amp; SUBSTITUTE(ADDRESS(1,MATCH(X$1,#REF!,0),4),"1","") &amp; $AC105 )="","",INDIRECT("'ENROLLMENT'!" &amp; SUBSTITUTE(ADDRESS(1,MATCH(X$1,#REF!,0),4),"1","") &amp; $AC105 )),"")</f>
        <v/>
      </c>
      <c r="Z105" s="4"/>
      <c r="AB105" s="18"/>
      <c r="AC105" s="25" t="str">
        <f t="shared" ca="1" si="52"/>
        <v/>
      </c>
      <c r="AD105" s="20"/>
      <c r="AE105" s="18"/>
      <c r="AF105" s="26"/>
      <c r="AG105" s="30"/>
      <c r="AH105" s="28"/>
      <c r="AI105" s="241"/>
      <c r="AJ105" s="242"/>
      <c r="AK105" s="242"/>
      <c r="AL105" s="242"/>
      <c r="AM105" s="242"/>
      <c r="AN105" s="242"/>
      <c r="AO105" s="242"/>
      <c r="AP105" s="242"/>
      <c r="AQ105" s="243"/>
      <c r="AR105" s="28"/>
      <c r="AS105" s="29"/>
      <c r="AT105" s="19"/>
      <c r="AU105" s="27"/>
      <c r="AV105" s="20"/>
      <c r="AZ105" s="31"/>
      <c r="BI105" s="148"/>
      <c r="BM105" s="29" t="str">
        <f ca="1">IFERROR(IF(INDIRECT("'ENROLLMENT'!" &amp; SUBSTITUTE(ADDRESS(1,MATCH(BM$1,#REF!,0),4),"1","") &amp; $AC105 )="","",INDIRECT("'ENROLLMENT'!" &amp; SUBSTITUTE(ADDRESS(1,MATCH(BM$1,#REF!,0),4),"1","") &amp; $AC105 )),"")</f>
        <v/>
      </c>
      <c r="BN105" s="33"/>
      <c r="BO105" s="29" t="str">
        <f ca="1">IFERROR(IF(INDIRECT("'ENROLLMENT'!" &amp; SUBSTITUTE(ADDRESS(1,MATCH(BO$1,#REF!,0),4),"1","") &amp; $AC105 )="","",INDIRECT("'ENROLLMENT'!" &amp; SUBSTITUTE(ADDRESS(1,MATCH(BO$1,#REF!,0),4),"1","") &amp; $AC105 )),"")</f>
        <v/>
      </c>
      <c r="BP105" s="33"/>
      <c r="BQ105" s="29" t="str">
        <f ca="1">IFERROR(IF(INDIRECT("'ENROLLMENT'!" &amp; SUBSTITUTE(ADDRESS(1,MATCH(BQ$1,#REF!,0),4),"1","") &amp; $AC105 )="","",INDIRECT("'ENROLLMENT'!" &amp; SUBSTITUTE(ADDRESS(1,MATCH(BQ$1,#REF!,0),4),"1","") &amp; $AC105 )),"")</f>
        <v/>
      </c>
      <c r="BS105" s="32" t="str">
        <f ca="1">IFERROR(IF(INDIRECT("'ENROLLMENT'!" &amp; SUBSTITUTE(ADDRESS(1,MATCH(BS$1,#REF!,0),4),"1","") &amp; $AC105 )="","",INDIRECT("'ENROLLMENT'!" &amp; SUBSTITUTE(ADDRESS(1,MATCH(BS$1,#REF!,0),4),"1","") &amp; $AC105 )),"")</f>
        <v/>
      </c>
      <c r="BT105" s="43"/>
      <c r="BU105" s="32" t="str">
        <f ca="1">IFERROR(IF(INDIRECT("'ENROLLMENT'!" &amp; SUBSTITUTE(ADDRESS(1,MATCH(BU$1,#REF!,0),4),"1","") &amp; $AC105 )="","",INDIRECT("'ENROLLMENT'!" &amp; SUBSTITUTE(ADDRESS(1,MATCH(BU$1,#REF!,0),4),"1","") &amp; $AC105 )),"")</f>
        <v/>
      </c>
      <c r="BW105" s="33"/>
      <c r="BZ105" s="27"/>
      <c r="CI105" s="30" t="str">
        <f t="shared" si="33"/>
        <v/>
      </c>
      <c r="CM105" s="29"/>
      <c r="CN105" s="33"/>
      <c r="CO105" s="29"/>
      <c r="CP105" s="33"/>
      <c r="CQ105" s="29" t="str">
        <f t="shared" si="34"/>
        <v/>
      </c>
      <c r="CS105" s="32" t="str">
        <f t="shared" si="35"/>
        <v/>
      </c>
      <c r="CT105" s="43"/>
      <c r="CU105" s="32" t="str">
        <f t="shared" ca="1" si="36"/>
        <v/>
      </c>
      <c r="CW105" s="32" t="str">
        <f>IFERROR(IFERROR(IF(CI105="","",SUMIFS(CU$101:CU105,$B$101:$B105,SWITCH\CALC\ACTIVE&amp;"*",$X$101:$X105, IF(CALCULATOR\LVL\FORMAT\ENTRY&lt;&gt;MARKER\CHECK,LVL\COL,"&gt;"""))),"") / IFERROR(IF(CI105="","",SUMIFS($BO$101:$BO105,$B$101:$B105,SWITCH\CALC\ACTIVE&amp;"*",$X$101:$X105, IF(CALCULATOR\LVL\FORMAT\ENTRY&lt;&gt;MARKER\CHECK,LVL\COL,"&gt;"""))),""),"")</f>
        <v/>
      </c>
      <c r="DI105" s="30" t="str">
        <f t="shared" si="37"/>
        <v/>
      </c>
      <c r="DM105" s="29"/>
      <c r="DN105" s="33"/>
      <c r="DO105" s="29"/>
      <c r="DP105" s="33"/>
      <c r="DQ105" s="29" t="str">
        <f t="shared" si="38"/>
        <v/>
      </c>
      <c r="DS105" s="32" t="str">
        <f t="shared" si="39"/>
        <v/>
      </c>
      <c r="DT105" s="43"/>
      <c r="DU105" s="32" t="str">
        <f t="shared" ca="1" si="40"/>
        <v/>
      </c>
      <c r="DW105" s="32" t="str">
        <f>IFERROR(IFERROR(IF(DI105="","",SUMIFS(DU$101:DU105,$B$101:$B105,SWITCH\CALC\ACTIVE&amp;"*",$X$101:$X105, IF(CALCULATOR\LVL\FORMAT\ENTRY&lt;&gt;MARKER\CHECK,LVL\COL,"&gt;"""))),"") / IFERROR(IF(DI105="","",SUMIFS($BO$101:$BO105,$B$101:$B105,SWITCH\CALC\ACTIVE&amp;"*",$X$101:$X105, IF(CALCULATOR\LVL\FORMAT\ENTRY&lt;&gt;MARKER\CHECK,LVL\COL,"&gt;"""))),""),"")</f>
        <v/>
      </c>
      <c r="EI105" s="30" t="str">
        <f t="shared" si="41"/>
        <v/>
      </c>
      <c r="EM105" s="29"/>
      <c r="EN105" s="33"/>
      <c r="EO105" s="29"/>
      <c r="EP105" s="33"/>
      <c r="EQ105" s="29" t="str">
        <f t="shared" si="42"/>
        <v/>
      </c>
      <c r="ES105" s="32" t="str">
        <f t="shared" si="43"/>
        <v/>
      </c>
      <c r="ET105" s="43"/>
      <c r="EU105" s="32" t="str">
        <f t="shared" ca="1" si="44"/>
        <v/>
      </c>
      <c r="EW105" s="32" t="str">
        <f>IFERROR(IFERROR(IF(EI105="","",SUMIFS(EU$101:EU105,$B$101:$B105,SWITCH\CALC\ACTIVE&amp;"*",$X$101:$X105, IF(CALCULATOR\LVL\FORMAT\ENTRY&lt;&gt;MARKER\CHECK,LVL\COL,"&gt;"""))),"") / IFERROR(IF(EI105="","",SUMIFS($BO$101:$BO105,$B$101:$B105,SWITCH\CALC\ACTIVE&amp;"*",$X$101:$X105, IF(CALCULATOR\LVL\FORMAT\ENTRY&lt;&gt;MARKER\CHECK,LVL\COL,"&gt;"""))),""),"")</f>
        <v/>
      </c>
      <c r="FI105" s="30" t="str">
        <f t="shared" si="45"/>
        <v/>
      </c>
      <c r="FM105" s="29"/>
      <c r="FN105" s="33"/>
      <c r="FO105" s="29"/>
      <c r="FP105" s="33"/>
      <c r="FQ105" s="29" t="str">
        <f t="shared" si="46"/>
        <v/>
      </c>
      <c r="FS105" s="32" t="str">
        <f t="shared" si="47"/>
        <v/>
      </c>
      <c r="FT105" s="43"/>
      <c r="FU105" s="32" t="str">
        <f t="shared" ca="1" si="48"/>
        <v/>
      </c>
      <c r="FW105" s="32" t="str">
        <f>IFERROR(IFERROR(IF(FI105="","",SUMIFS(FU$101:FU105,$B$101:$B105,SWITCH\CALC\ACTIVE&amp;"*",$X$101:$X105, IF(CALCULATOR\LVL\FORMAT\ENTRY&lt;&gt;MARKER\CHECK,LVL\COL,"&gt;"""))),"") / IFERROR(IF(FI105="","",SUMIFS($BO$101:$BO105,$B$101:$B105,SWITCH\CALC\ACTIVE&amp;"*",$X$101:$X105, IF(CALCULATOR\LVL\FORMAT\ENTRY&lt;&gt;MARKER\CHECK,LVL\COL,"&gt;"""))),""),"")</f>
        <v/>
      </c>
      <c r="FX105" s="175"/>
      <c r="FZ105" s="32" t="str">
        <f t="shared" ca="1" si="49"/>
        <v/>
      </c>
      <c r="GA105" s="32" t="str">
        <f t="shared" ref="GA105:GM105" ca="1" si="56">IFERROR(IF($J105=LARGE($J$101:$J$300,GA$98), ( INDEX( INDIRECT($FY$95),MATCH(LARGE($J$101:$J$300,GA$98),$J$101:$J$300,0)) ), FZ105 ),"")</f>
        <v/>
      </c>
      <c r="GB105" s="32" t="str">
        <f t="shared" ca="1" si="56"/>
        <v/>
      </c>
      <c r="GC105" s="32" t="str">
        <f t="shared" ca="1" si="56"/>
        <v/>
      </c>
      <c r="GD105" s="32" t="str">
        <f t="shared" ca="1" si="56"/>
        <v/>
      </c>
      <c r="GE105" s="32" t="str">
        <f t="shared" ca="1" si="56"/>
        <v/>
      </c>
      <c r="GF105" s="32" t="str">
        <f t="shared" ca="1" si="56"/>
        <v/>
      </c>
      <c r="GG105" s="32" t="str">
        <f t="shared" ca="1" si="56"/>
        <v/>
      </c>
      <c r="GH105" s="32" t="str">
        <f t="shared" ca="1" si="56"/>
        <v/>
      </c>
      <c r="GI105" s="32" t="str">
        <f t="shared" ca="1" si="56"/>
        <v/>
      </c>
      <c r="GJ105" s="32" t="str">
        <f t="shared" ca="1" si="56"/>
        <v/>
      </c>
      <c r="GK105" s="32" t="str">
        <f t="shared" ca="1" si="56"/>
        <v/>
      </c>
      <c r="GL105" s="32" t="str">
        <f t="shared" ca="1" si="56"/>
        <v/>
      </c>
      <c r="GM105" s="32" t="str">
        <f t="shared" ca="1" si="56"/>
        <v/>
      </c>
    </row>
    <row r="106" spans="2:195" ht="22.5" hidden="1" customHeight="1" thickTop="1" thickBot="1">
      <c r="B106" s="25" t="str">
        <f t="array" ref="B106">IFERROR(IF($AF106="","",IF($C106=SWITCH\CALC\INACTV,SWITCH\CALC\INACTV,IF($AG106="",SWITCH\CALC\INACTV,IF(AND(LARGE(IF($AF$101:$AF$300=$AF106,$AU$101:$AU$300),1)&gt;1,$AU106=1),SWITCH\CALC\INACTV,SWITCH\CALC\ACTIVE)))),SWITCH\CALC\ACTIVE)</f>
        <v/>
      </c>
      <c r="C106" s="25" t="str">
        <f ca="1">IFERROR(IF($AF106="","",IF(AND(CALCULATOR\LVL\FORMAT\ENTRY="",$X106&lt;&gt;LVL\COL),SWITCH\CALC\INACTV,IF(INDIRECT("'ENROLLMENT'!" &amp; SUBSTITUTE(ADDRESS(1,MATCH(C$1,#REF!,0),4),"1","") &amp; $AC106 )="","",INDIRECT("'ENROLLMENT'!" &amp; SUBSTITUTE(ADDRESS(1,MATCH(C$1,#REF!,0),4),"1","") &amp; $AC106 )))),"")</f>
        <v/>
      </c>
      <c r="D106" s="222" t="e">
        <f t="shared" ca="1" si="26"/>
        <v>#N/A</v>
      </c>
      <c r="E106" s="222" t="e">
        <f t="shared" ca="1" si="27"/>
        <v>#VALUE!</v>
      </c>
      <c r="F106" s="25">
        <v>-95</v>
      </c>
      <c r="H106" s="139" t="str">
        <f t="shared" ca="1" si="28"/>
        <v/>
      </c>
      <c r="I106" s="140"/>
      <c r="J106" s="143" t="str">
        <f t="shared" si="29"/>
        <v/>
      </c>
      <c r="L106" s="210" t="e">
        <f t="shared" ca="1" si="30"/>
        <v>#N/A</v>
      </c>
      <c r="N106" s="26" t="str">
        <f ca="1">IFERROR(IF(INDIRECT("'ENROLLMENT'!" &amp; SUBSTITUTE(ADDRESS(1,MATCH(N$1,#REF!,0),4),"1","") &amp; $AC106 )="","",INDIRECT("'ENROLLMENT'!" &amp; SUBSTITUTE(ADDRESS(1,MATCH(N$1,#REF!,0),4),"1","") &amp; $AC106 )),"")</f>
        <v/>
      </c>
      <c r="O106" s="222" t="str">
        <f t="shared" si="51"/>
        <v/>
      </c>
      <c r="P106" s="222" t="e">
        <f t="shared" ca="1" si="31"/>
        <v>#N/A</v>
      </c>
      <c r="R106" s="27" t="str">
        <f t="shared" ca="1" si="32"/>
        <v/>
      </c>
      <c r="V106" s="27"/>
      <c r="X106" s="27" t="str">
        <f ca="1">IFERROR(IF(INDIRECT("'ENROLLMENT'!" &amp; SUBSTITUTE(ADDRESS(1,MATCH(X$1,#REF!,0),4),"1","") &amp; $AC106 )="","",INDIRECT("'ENROLLMENT'!" &amp; SUBSTITUTE(ADDRESS(1,MATCH(X$1,#REF!,0),4),"1","") &amp; $AC106 )),"")</f>
        <v/>
      </c>
      <c r="Z106" s="4"/>
      <c r="AB106" s="18"/>
      <c r="AC106" s="25" t="str">
        <f t="shared" ca="1" si="52"/>
        <v/>
      </c>
      <c r="AD106" s="20"/>
      <c r="AE106" s="18"/>
      <c r="AF106" s="26"/>
      <c r="AG106" s="30"/>
      <c r="AH106" s="28"/>
      <c r="AI106" s="241"/>
      <c r="AJ106" s="242"/>
      <c r="AK106" s="242"/>
      <c r="AL106" s="242"/>
      <c r="AM106" s="242"/>
      <c r="AN106" s="242"/>
      <c r="AO106" s="242"/>
      <c r="AP106" s="242"/>
      <c r="AQ106" s="243"/>
      <c r="AR106" s="28"/>
      <c r="AS106" s="29"/>
      <c r="AT106" s="19"/>
      <c r="AU106" s="27"/>
      <c r="AV106" s="20"/>
      <c r="AZ106" s="31"/>
      <c r="BI106" s="148"/>
      <c r="BM106" s="29" t="str">
        <f ca="1">IFERROR(IF(INDIRECT("'ENROLLMENT'!" &amp; SUBSTITUTE(ADDRESS(1,MATCH(BM$1,#REF!,0),4),"1","") &amp; $AC106 )="","",INDIRECT("'ENROLLMENT'!" &amp; SUBSTITUTE(ADDRESS(1,MATCH(BM$1,#REF!,0),4),"1","") &amp; $AC106 )),"")</f>
        <v/>
      </c>
      <c r="BN106" s="33"/>
      <c r="BO106" s="29" t="str">
        <f ca="1">IFERROR(IF(INDIRECT("'ENROLLMENT'!" &amp; SUBSTITUTE(ADDRESS(1,MATCH(BO$1,#REF!,0),4),"1","") &amp; $AC106 )="","",INDIRECT("'ENROLLMENT'!" &amp; SUBSTITUTE(ADDRESS(1,MATCH(BO$1,#REF!,0),4),"1","") &amp; $AC106 )),"")</f>
        <v/>
      </c>
      <c r="BP106" s="33"/>
      <c r="BQ106" s="29" t="str">
        <f ca="1">IFERROR(IF(INDIRECT("'ENROLLMENT'!" &amp; SUBSTITUTE(ADDRESS(1,MATCH(BQ$1,#REF!,0),4),"1","") &amp; $AC106 )="","",INDIRECT("'ENROLLMENT'!" &amp; SUBSTITUTE(ADDRESS(1,MATCH(BQ$1,#REF!,0),4),"1","") &amp; $AC106 )),"")</f>
        <v/>
      </c>
      <c r="BS106" s="32" t="str">
        <f ca="1">IFERROR(IF(INDIRECT("'ENROLLMENT'!" &amp; SUBSTITUTE(ADDRESS(1,MATCH(BS$1,#REF!,0),4),"1","") &amp; $AC106 )="","",INDIRECT("'ENROLLMENT'!" &amp; SUBSTITUTE(ADDRESS(1,MATCH(BS$1,#REF!,0),4),"1","") &amp; $AC106 )),"")</f>
        <v/>
      </c>
      <c r="BT106" s="43"/>
      <c r="BU106" s="32" t="str">
        <f ca="1">IFERROR(IF(INDIRECT("'ENROLLMENT'!" &amp; SUBSTITUTE(ADDRESS(1,MATCH(BU$1,#REF!,0),4),"1","") &amp; $AC106 )="","",INDIRECT("'ENROLLMENT'!" &amp; SUBSTITUTE(ADDRESS(1,MATCH(BU$1,#REF!,0),4),"1","") &amp; $AC106 )),"")</f>
        <v/>
      </c>
      <c r="BW106" s="33"/>
      <c r="BZ106" s="27"/>
      <c r="CI106" s="30" t="str">
        <f t="shared" si="33"/>
        <v/>
      </c>
      <c r="CM106" s="29"/>
      <c r="CN106" s="33"/>
      <c r="CO106" s="29"/>
      <c r="CP106" s="33"/>
      <c r="CQ106" s="29" t="str">
        <f t="shared" si="34"/>
        <v/>
      </c>
      <c r="CS106" s="32" t="str">
        <f t="shared" si="35"/>
        <v/>
      </c>
      <c r="CT106" s="43"/>
      <c r="CU106" s="32" t="str">
        <f t="shared" ca="1" si="36"/>
        <v/>
      </c>
      <c r="CW106" s="32" t="str">
        <f>IFERROR(IFERROR(IF(CI106="","",SUMIFS(CU$101:CU106,$B$101:$B106,SWITCH\CALC\ACTIVE&amp;"*",$X$101:$X106, IF(CALCULATOR\LVL\FORMAT\ENTRY&lt;&gt;MARKER\CHECK,LVL\COL,"&gt;"""))),"") / IFERROR(IF(CI106="","",SUMIFS($BO$101:$BO106,$B$101:$B106,SWITCH\CALC\ACTIVE&amp;"*",$X$101:$X106, IF(CALCULATOR\LVL\FORMAT\ENTRY&lt;&gt;MARKER\CHECK,LVL\COL,"&gt;"""))),""),"")</f>
        <v/>
      </c>
      <c r="DI106" s="30" t="str">
        <f t="shared" si="37"/>
        <v/>
      </c>
      <c r="DM106" s="29"/>
      <c r="DN106" s="33"/>
      <c r="DO106" s="29"/>
      <c r="DP106" s="33"/>
      <c r="DQ106" s="29" t="str">
        <f t="shared" si="38"/>
        <v/>
      </c>
      <c r="DS106" s="32" t="str">
        <f t="shared" si="39"/>
        <v/>
      </c>
      <c r="DT106" s="43"/>
      <c r="DU106" s="32" t="str">
        <f t="shared" ca="1" si="40"/>
        <v/>
      </c>
      <c r="DW106" s="32" t="str">
        <f>IFERROR(IFERROR(IF(DI106="","",SUMIFS(DU$101:DU106,$B$101:$B106,SWITCH\CALC\ACTIVE&amp;"*",$X$101:$X106, IF(CALCULATOR\LVL\FORMAT\ENTRY&lt;&gt;MARKER\CHECK,LVL\COL,"&gt;"""))),"") / IFERROR(IF(DI106="","",SUMIFS($BO$101:$BO106,$B$101:$B106,SWITCH\CALC\ACTIVE&amp;"*",$X$101:$X106, IF(CALCULATOR\LVL\FORMAT\ENTRY&lt;&gt;MARKER\CHECK,LVL\COL,"&gt;"""))),""),"")</f>
        <v/>
      </c>
      <c r="EI106" s="30" t="str">
        <f t="shared" si="41"/>
        <v/>
      </c>
      <c r="EM106" s="29"/>
      <c r="EN106" s="33"/>
      <c r="EO106" s="29"/>
      <c r="EP106" s="33"/>
      <c r="EQ106" s="29" t="str">
        <f t="shared" si="42"/>
        <v/>
      </c>
      <c r="ES106" s="32" t="str">
        <f t="shared" si="43"/>
        <v/>
      </c>
      <c r="ET106" s="43"/>
      <c r="EU106" s="32" t="str">
        <f t="shared" ca="1" si="44"/>
        <v/>
      </c>
      <c r="EW106" s="32" t="str">
        <f>IFERROR(IFERROR(IF(EI106="","",SUMIFS(EU$101:EU106,$B$101:$B106,SWITCH\CALC\ACTIVE&amp;"*",$X$101:$X106, IF(CALCULATOR\LVL\FORMAT\ENTRY&lt;&gt;MARKER\CHECK,LVL\COL,"&gt;"""))),"") / IFERROR(IF(EI106="","",SUMIFS($BO$101:$BO106,$B$101:$B106,SWITCH\CALC\ACTIVE&amp;"*",$X$101:$X106, IF(CALCULATOR\LVL\FORMAT\ENTRY&lt;&gt;MARKER\CHECK,LVL\COL,"&gt;"""))),""),"")</f>
        <v/>
      </c>
      <c r="FI106" s="30" t="str">
        <f t="shared" si="45"/>
        <v/>
      </c>
      <c r="FM106" s="29"/>
      <c r="FN106" s="33"/>
      <c r="FO106" s="29"/>
      <c r="FP106" s="33"/>
      <c r="FQ106" s="29" t="str">
        <f t="shared" si="46"/>
        <v/>
      </c>
      <c r="FS106" s="32" t="str">
        <f t="shared" si="47"/>
        <v/>
      </c>
      <c r="FT106" s="43"/>
      <c r="FU106" s="32" t="str">
        <f t="shared" ca="1" si="48"/>
        <v/>
      </c>
      <c r="FW106" s="32" t="str">
        <f>IFERROR(IFERROR(IF(FI106="","",SUMIFS(FU$101:FU106,$B$101:$B106,SWITCH\CALC\ACTIVE&amp;"*",$X$101:$X106, IF(CALCULATOR\LVL\FORMAT\ENTRY&lt;&gt;MARKER\CHECK,LVL\COL,"&gt;"""))),"") / IFERROR(IF(FI106="","",SUMIFS($BO$101:$BO106,$B$101:$B106,SWITCH\CALC\ACTIVE&amp;"*",$X$101:$X106, IF(CALCULATOR\LVL\FORMAT\ENTRY&lt;&gt;MARKER\CHECK,LVL\COL,"&gt;"""))),""),"")</f>
        <v/>
      </c>
      <c r="FX106" s="175"/>
      <c r="FZ106" s="32" t="str">
        <f t="shared" ca="1" si="49"/>
        <v/>
      </c>
      <c r="GA106" s="32" t="str">
        <f t="shared" ref="GA106:GM106" ca="1" si="57">IFERROR(IF($J106=LARGE($J$101:$J$300,GA$98), ( INDEX( INDIRECT($FY$95),MATCH(LARGE($J$101:$J$300,GA$98),$J$101:$J$300,0)) ), FZ106 ),"")</f>
        <v/>
      </c>
      <c r="GB106" s="32" t="str">
        <f t="shared" ca="1" si="57"/>
        <v/>
      </c>
      <c r="GC106" s="32" t="str">
        <f t="shared" ca="1" si="57"/>
        <v/>
      </c>
      <c r="GD106" s="32" t="str">
        <f t="shared" ca="1" si="57"/>
        <v/>
      </c>
      <c r="GE106" s="32" t="str">
        <f t="shared" ca="1" si="57"/>
        <v/>
      </c>
      <c r="GF106" s="32" t="str">
        <f t="shared" ca="1" si="57"/>
        <v/>
      </c>
      <c r="GG106" s="32" t="str">
        <f t="shared" ca="1" si="57"/>
        <v/>
      </c>
      <c r="GH106" s="32" t="str">
        <f t="shared" ca="1" si="57"/>
        <v/>
      </c>
      <c r="GI106" s="32" t="str">
        <f t="shared" ca="1" si="57"/>
        <v/>
      </c>
      <c r="GJ106" s="32" t="str">
        <f t="shared" ca="1" si="57"/>
        <v/>
      </c>
      <c r="GK106" s="32" t="str">
        <f t="shared" ca="1" si="57"/>
        <v/>
      </c>
      <c r="GL106" s="32" t="str">
        <f t="shared" ca="1" si="57"/>
        <v/>
      </c>
      <c r="GM106" s="32" t="str">
        <f t="shared" ca="1" si="57"/>
        <v/>
      </c>
    </row>
    <row r="107" spans="2:195" ht="22.5" hidden="1" customHeight="1" thickTop="1" thickBot="1">
      <c r="B107" s="25" t="str">
        <f t="array" ref="B107">IFERROR(IF($AF107="","",IF($C107=SWITCH\CALC\INACTV,SWITCH\CALC\INACTV,IF($AG107="",SWITCH\CALC\INACTV,IF(AND(LARGE(IF($AF$101:$AF$300=$AF107,$AU$101:$AU$300),1)&gt;1,$AU107=1),SWITCH\CALC\INACTV,SWITCH\CALC\ACTIVE)))),SWITCH\CALC\ACTIVE)</f>
        <v/>
      </c>
      <c r="C107" s="25" t="str">
        <f ca="1">IFERROR(IF($AF107="","",IF(AND(CALCULATOR\LVL\FORMAT\ENTRY="",$X107&lt;&gt;LVL\COL),SWITCH\CALC\INACTV,IF(INDIRECT("'ENROLLMENT'!" &amp; SUBSTITUTE(ADDRESS(1,MATCH(C$1,#REF!,0),4),"1","") &amp; $AC107 )="","",INDIRECT("'ENROLLMENT'!" &amp; SUBSTITUTE(ADDRESS(1,MATCH(C$1,#REF!,0),4),"1","") &amp; $AC107 )))),"")</f>
        <v/>
      </c>
      <c r="D107" s="222" t="e">
        <f t="shared" ca="1" si="26"/>
        <v>#N/A</v>
      </c>
      <c r="E107" s="222" t="e">
        <f t="shared" ca="1" si="27"/>
        <v>#VALUE!</v>
      </c>
      <c r="F107" s="25">
        <v>-94</v>
      </c>
      <c r="H107" s="139" t="str">
        <f t="shared" ca="1" si="28"/>
        <v/>
      </c>
      <c r="I107" s="140"/>
      <c r="J107" s="143" t="str">
        <f t="shared" si="29"/>
        <v/>
      </c>
      <c r="L107" s="210" t="e">
        <f t="shared" ca="1" si="30"/>
        <v>#N/A</v>
      </c>
      <c r="N107" s="26" t="str">
        <f ca="1">IFERROR(IF(INDIRECT("'ENROLLMENT'!" &amp; SUBSTITUTE(ADDRESS(1,MATCH(N$1,#REF!,0),4),"1","") &amp; $AC107 )="","",INDIRECT("'ENROLLMENT'!" &amp; SUBSTITUTE(ADDRESS(1,MATCH(N$1,#REF!,0),4),"1","") &amp; $AC107 )),"")</f>
        <v/>
      </c>
      <c r="O107" s="222" t="str">
        <f t="shared" si="51"/>
        <v/>
      </c>
      <c r="P107" s="222" t="e">
        <f t="shared" ca="1" si="31"/>
        <v>#N/A</v>
      </c>
      <c r="R107" s="27" t="str">
        <f t="shared" ca="1" si="32"/>
        <v/>
      </c>
      <c r="V107" s="27"/>
      <c r="X107" s="27" t="str">
        <f ca="1">IFERROR(IF(INDIRECT("'ENROLLMENT'!" &amp; SUBSTITUTE(ADDRESS(1,MATCH(X$1,#REF!,0),4),"1","") &amp; $AC107 )="","",INDIRECT("'ENROLLMENT'!" &amp; SUBSTITUTE(ADDRESS(1,MATCH(X$1,#REF!,0),4),"1","") &amp; $AC107 )),"")</f>
        <v/>
      </c>
      <c r="Z107" s="4"/>
      <c r="AB107" s="18"/>
      <c r="AC107" s="25" t="str">
        <f t="shared" ca="1" si="52"/>
        <v/>
      </c>
      <c r="AD107" s="20"/>
      <c r="AE107" s="18"/>
      <c r="AF107" s="26"/>
      <c r="AG107" s="30"/>
      <c r="AH107" s="28"/>
      <c r="AI107" s="241"/>
      <c r="AJ107" s="242"/>
      <c r="AK107" s="242"/>
      <c r="AL107" s="242"/>
      <c r="AM107" s="242"/>
      <c r="AN107" s="242"/>
      <c r="AO107" s="242"/>
      <c r="AP107" s="242"/>
      <c r="AQ107" s="243"/>
      <c r="AR107" s="28"/>
      <c r="AS107" s="29"/>
      <c r="AT107" s="19"/>
      <c r="AU107" s="27"/>
      <c r="AV107" s="20"/>
      <c r="AZ107" s="31"/>
      <c r="BI107" s="148"/>
      <c r="BM107" s="29" t="str">
        <f ca="1">IFERROR(IF(INDIRECT("'ENROLLMENT'!" &amp; SUBSTITUTE(ADDRESS(1,MATCH(BM$1,#REF!,0),4),"1","") &amp; $AC107 )="","",INDIRECT("'ENROLLMENT'!" &amp; SUBSTITUTE(ADDRESS(1,MATCH(BM$1,#REF!,0),4),"1","") &amp; $AC107 )),"")</f>
        <v/>
      </c>
      <c r="BN107" s="33"/>
      <c r="BO107" s="29" t="str">
        <f ca="1">IFERROR(IF(INDIRECT("'ENROLLMENT'!" &amp; SUBSTITUTE(ADDRESS(1,MATCH(BO$1,#REF!,0),4),"1","") &amp; $AC107 )="","",INDIRECT("'ENROLLMENT'!" &amp; SUBSTITUTE(ADDRESS(1,MATCH(BO$1,#REF!,0),4),"1","") &amp; $AC107 )),"")</f>
        <v/>
      </c>
      <c r="BP107" s="33"/>
      <c r="BQ107" s="29" t="str">
        <f ca="1">IFERROR(IF(INDIRECT("'ENROLLMENT'!" &amp; SUBSTITUTE(ADDRESS(1,MATCH(BQ$1,#REF!,0),4),"1","") &amp; $AC107 )="","",INDIRECT("'ENROLLMENT'!" &amp; SUBSTITUTE(ADDRESS(1,MATCH(BQ$1,#REF!,0),4),"1","") &amp; $AC107 )),"")</f>
        <v/>
      </c>
      <c r="BS107" s="32" t="str">
        <f ca="1">IFERROR(IF(INDIRECT("'ENROLLMENT'!" &amp; SUBSTITUTE(ADDRESS(1,MATCH(BS$1,#REF!,0),4),"1","") &amp; $AC107 )="","",INDIRECT("'ENROLLMENT'!" &amp; SUBSTITUTE(ADDRESS(1,MATCH(BS$1,#REF!,0),4),"1","") &amp; $AC107 )),"")</f>
        <v/>
      </c>
      <c r="BT107" s="43"/>
      <c r="BU107" s="32" t="str">
        <f ca="1">IFERROR(IF(INDIRECT("'ENROLLMENT'!" &amp; SUBSTITUTE(ADDRESS(1,MATCH(BU$1,#REF!,0),4),"1","") &amp; $AC107 )="","",INDIRECT("'ENROLLMENT'!" &amp; SUBSTITUTE(ADDRESS(1,MATCH(BU$1,#REF!,0),4),"1","") &amp; $AC107 )),"")</f>
        <v/>
      </c>
      <c r="BW107" s="33"/>
      <c r="BZ107" s="27"/>
      <c r="CI107" s="30" t="str">
        <f t="shared" si="33"/>
        <v/>
      </c>
      <c r="CM107" s="29"/>
      <c r="CN107" s="33"/>
      <c r="CO107" s="29"/>
      <c r="CP107" s="33"/>
      <c r="CQ107" s="29" t="str">
        <f t="shared" si="34"/>
        <v/>
      </c>
      <c r="CS107" s="32" t="str">
        <f t="shared" si="35"/>
        <v/>
      </c>
      <c r="CT107" s="43"/>
      <c r="CU107" s="32" t="str">
        <f t="shared" ca="1" si="36"/>
        <v/>
      </c>
      <c r="CW107" s="32" t="str">
        <f>IFERROR(IFERROR(IF(CI107="","",SUMIFS(CU$101:CU107,$B$101:$B107,SWITCH\CALC\ACTIVE&amp;"*",$X$101:$X107, IF(CALCULATOR\LVL\FORMAT\ENTRY&lt;&gt;MARKER\CHECK,LVL\COL,"&gt;"""))),"") / IFERROR(IF(CI107="","",SUMIFS($BO$101:$BO107,$B$101:$B107,SWITCH\CALC\ACTIVE&amp;"*",$X$101:$X107, IF(CALCULATOR\LVL\FORMAT\ENTRY&lt;&gt;MARKER\CHECK,LVL\COL,"&gt;"""))),""),"")</f>
        <v/>
      </c>
      <c r="DI107" s="30" t="str">
        <f t="shared" si="37"/>
        <v/>
      </c>
      <c r="DM107" s="29"/>
      <c r="DN107" s="33"/>
      <c r="DO107" s="29"/>
      <c r="DP107" s="33"/>
      <c r="DQ107" s="29" t="str">
        <f t="shared" si="38"/>
        <v/>
      </c>
      <c r="DS107" s="32" t="str">
        <f t="shared" si="39"/>
        <v/>
      </c>
      <c r="DT107" s="43"/>
      <c r="DU107" s="32" t="str">
        <f t="shared" ca="1" si="40"/>
        <v/>
      </c>
      <c r="DW107" s="32" t="str">
        <f>IFERROR(IFERROR(IF(DI107="","",SUMIFS(DU$101:DU107,$B$101:$B107,SWITCH\CALC\ACTIVE&amp;"*",$X$101:$X107, IF(CALCULATOR\LVL\FORMAT\ENTRY&lt;&gt;MARKER\CHECK,LVL\COL,"&gt;"""))),"") / IFERROR(IF(DI107="","",SUMIFS($BO$101:$BO107,$B$101:$B107,SWITCH\CALC\ACTIVE&amp;"*",$X$101:$X107, IF(CALCULATOR\LVL\FORMAT\ENTRY&lt;&gt;MARKER\CHECK,LVL\COL,"&gt;"""))),""),"")</f>
        <v/>
      </c>
      <c r="EI107" s="30" t="str">
        <f t="shared" si="41"/>
        <v/>
      </c>
      <c r="EM107" s="29"/>
      <c r="EN107" s="33"/>
      <c r="EO107" s="29"/>
      <c r="EP107" s="33"/>
      <c r="EQ107" s="29" t="str">
        <f t="shared" si="42"/>
        <v/>
      </c>
      <c r="ES107" s="32" t="str">
        <f t="shared" si="43"/>
        <v/>
      </c>
      <c r="ET107" s="43"/>
      <c r="EU107" s="32" t="str">
        <f t="shared" ca="1" si="44"/>
        <v/>
      </c>
      <c r="EW107" s="32" t="str">
        <f>IFERROR(IFERROR(IF(EI107="","",SUMIFS(EU$101:EU107,$B$101:$B107,SWITCH\CALC\ACTIVE&amp;"*",$X$101:$X107, IF(CALCULATOR\LVL\FORMAT\ENTRY&lt;&gt;MARKER\CHECK,LVL\COL,"&gt;"""))),"") / IFERROR(IF(EI107="","",SUMIFS($BO$101:$BO107,$B$101:$B107,SWITCH\CALC\ACTIVE&amp;"*",$X$101:$X107, IF(CALCULATOR\LVL\FORMAT\ENTRY&lt;&gt;MARKER\CHECK,LVL\COL,"&gt;"""))),""),"")</f>
        <v/>
      </c>
      <c r="FI107" s="30" t="str">
        <f t="shared" si="45"/>
        <v/>
      </c>
      <c r="FM107" s="29"/>
      <c r="FN107" s="33"/>
      <c r="FO107" s="29"/>
      <c r="FP107" s="33"/>
      <c r="FQ107" s="29" t="str">
        <f t="shared" si="46"/>
        <v/>
      </c>
      <c r="FS107" s="32" t="str">
        <f t="shared" si="47"/>
        <v/>
      </c>
      <c r="FT107" s="43"/>
      <c r="FU107" s="32" t="str">
        <f t="shared" ca="1" si="48"/>
        <v/>
      </c>
      <c r="FW107" s="32" t="str">
        <f>IFERROR(IFERROR(IF(FI107="","",SUMIFS(FU$101:FU107,$B$101:$B107,SWITCH\CALC\ACTIVE&amp;"*",$X$101:$X107, IF(CALCULATOR\LVL\FORMAT\ENTRY&lt;&gt;MARKER\CHECK,LVL\COL,"&gt;"""))),"") / IFERROR(IF(FI107="","",SUMIFS($BO$101:$BO107,$B$101:$B107,SWITCH\CALC\ACTIVE&amp;"*",$X$101:$X107, IF(CALCULATOR\LVL\FORMAT\ENTRY&lt;&gt;MARKER\CHECK,LVL\COL,"&gt;"""))),""),"")</f>
        <v/>
      </c>
      <c r="FX107" s="175"/>
      <c r="FZ107" s="32" t="str">
        <f t="shared" ca="1" si="49"/>
        <v/>
      </c>
      <c r="GA107" s="32" t="str">
        <f t="shared" ref="GA107:GM107" ca="1" si="58">IFERROR(IF($J107=LARGE($J$101:$J$300,GA$98), ( INDEX( INDIRECT($FY$95),MATCH(LARGE($J$101:$J$300,GA$98),$J$101:$J$300,0)) ), FZ107 ),"")</f>
        <v/>
      </c>
      <c r="GB107" s="32" t="str">
        <f t="shared" ca="1" si="58"/>
        <v/>
      </c>
      <c r="GC107" s="32" t="str">
        <f t="shared" ca="1" si="58"/>
        <v/>
      </c>
      <c r="GD107" s="32" t="str">
        <f t="shared" ca="1" si="58"/>
        <v/>
      </c>
      <c r="GE107" s="32" t="str">
        <f t="shared" ca="1" si="58"/>
        <v/>
      </c>
      <c r="GF107" s="32" t="str">
        <f t="shared" ca="1" si="58"/>
        <v/>
      </c>
      <c r="GG107" s="32" t="str">
        <f t="shared" ca="1" si="58"/>
        <v/>
      </c>
      <c r="GH107" s="32" t="str">
        <f t="shared" ca="1" si="58"/>
        <v/>
      </c>
      <c r="GI107" s="32" t="str">
        <f t="shared" ca="1" si="58"/>
        <v/>
      </c>
      <c r="GJ107" s="32" t="str">
        <f t="shared" ca="1" si="58"/>
        <v/>
      </c>
      <c r="GK107" s="32" t="str">
        <f t="shared" ca="1" si="58"/>
        <v/>
      </c>
      <c r="GL107" s="32" t="str">
        <f t="shared" ca="1" si="58"/>
        <v/>
      </c>
      <c r="GM107" s="32" t="str">
        <f t="shared" ca="1" si="58"/>
        <v/>
      </c>
    </row>
    <row r="108" spans="2:195" ht="22.5" hidden="1" customHeight="1" thickTop="1" thickBot="1">
      <c r="B108" s="25" t="str">
        <f t="array" ref="B108">IFERROR(IF($AF108="","",IF($C108=SWITCH\CALC\INACTV,SWITCH\CALC\INACTV,IF($AG108="",SWITCH\CALC\INACTV,IF(AND(LARGE(IF($AF$101:$AF$300=$AF108,$AU$101:$AU$300),1)&gt;1,$AU108=1),SWITCH\CALC\INACTV,SWITCH\CALC\ACTIVE)))),SWITCH\CALC\ACTIVE)</f>
        <v/>
      </c>
      <c r="C108" s="25" t="str">
        <f ca="1">IFERROR(IF($AF108="","",IF(AND(CALCULATOR\LVL\FORMAT\ENTRY="",$X108&lt;&gt;LVL\COL),SWITCH\CALC\INACTV,IF(INDIRECT("'ENROLLMENT'!" &amp; SUBSTITUTE(ADDRESS(1,MATCH(C$1,#REF!,0),4),"1","") &amp; $AC108 )="","",INDIRECT("'ENROLLMENT'!" &amp; SUBSTITUTE(ADDRESS(1,MATCH(C$1,#REF!,0),4),"1","") &amp; $AC108 )))),"")</f>
        <v/>
      </c>
      <c r="D108" s="222" t="e">
        <f t="shared" ca="1" si="26"/>
        <v>#N/A</v>
      </c>
      <c r="E108" s="222" t="e">
        <f t="shared" ca="1" si="27"/>
        <v>#VALUE!</v>
      </c>
      <c r="F108" s="25">
        <v>-93</v>
      </c>
      <c r="H108" s="139" t="str">
        <f t="shared" ca="1" si="28"/>
        <v/>
      </c>
      <c r="I108" s="140"/>
      <c r="J108" s="143" t="str">
        <f t="shared" si="29"/>
        <v/>
      </c>
      <c r="L108" s="210" t="e">
        <f t="shared" ca="1" si="30"/>
        <v>#N/A</v>
      </c>
      <c r="N108" s="26" t="str">
        <f ca="1">IFERROR(IF(INDIRECT("'ENROLLMENT'!" &amp; SUBSTITUTE(ADDRESS(1,MATCH(N$1,#REF!,0),4),"1","") &amp; $AC108 )="","",INDIRECT("'ENROLLMENT'!" &amp; SUBSTITUTE(ADDRESS(1,MATCH(N$1,#REF!,0),4),"1","") &amp; $AC108 )),"")</f>
        <v/>
      </c>
      <c r="O108" s="222" t="str">
        <f t="shared" si="51"/>
        <v/>
      </c>
      <c r="P108" s="222" t="e">
        <f t="shared" ca="1" si="31"/>
        <v>#N/A</v>
      </c>
      <c r="R108" s="27" t="str">
        <f t="shared" ca="1" si="32"/>
        <v/>
      </c>
      <c r="V108" s="27"/>
      <c r="X108" s="27" t="str">
        <f ca="1">IFERROR(IF(INDIRECT("'ENROLLMENT'!" &amp; SUBSTITUTE(ADDRESS(1,MATCH(X$1,#REF!,0),4),"1","") &amp; $AC108 )="","",INDIRECT("'ENROLLMENT'!" &amp; SUBSTITUTE(ADDRESS(1,MATCH(X$1,#REF!,0),4),"1","") &amp; $AC108 )),"")</f>
        <v/>
      </c>
      <c r="Z108" s="4"/>
      <c r="AB108" s="18"/>
      <c r="AC108" s="25" t="str">
        <f t="shared" ca="1" si="52"/>
        <v/>
      </c>
      <c r="AD108" s="20"/>
      <c r="AE108" s="18"/>
      <c r="AF108" s="26"/>
      <c r="AG108" s="30"/>
      <c r="AH108" s="28"/>
      <c r="AI108" s="241"/>
      <c r="AJ108" s="242"/>
      <c r="AK108" s="242"/>
      <c r="AL108" s="242"/>
      <c r="AM108" s="242"/>
      <c r="AN108" s="242"/>
      <c r="AO108" s="242"/>
      <c r="AP108" s="242"/>
      <c r="AQ108" s="243"/>
      <c r="AR108" s="28"/>
      <c r="AS108" s="29"/>
      <c r="AT108" s="19"/>
      <c r="AU108" s="27"/>
      <c r="AV108" s="20"/>
      <c r="AZ108" s="31"/>
      <c r="BI108" s="148"/>
      <c r="BM108" s="29" t="str">
        <f ca="1">IFERROR(IF(INDIRECT("'ENROLLMENT'!" &amp; SUBSTITUTE(ADDRESS(1,MATCH(BM$1,#REF!,0),4),"1","") &amp; $AC108 )="","",INDIRECT("'ENROLLMENT'!" &amp; SUBSTITUTE(ADDRESS(1,MATCH(BM$1,#REF!,0),4),"1","") &amp; $AC108 )),"")</f>
        <v/>
      </c>
      <c r="BN108" s="33"/>
      <c r="BO108" s="29" t="str">
        <f ca="1">IFERROR(IF(INDIRECT("'ENROLLMENT'!" &amp; SUBSTITUTE(ADDRESS(1,MATCH(BO$1,#REF!,0),4),"1","") &amp; $AC108 )="","",INDIRECT("'ENROLLMENT'!" &amp; SUBSTITUTE(ADDRESS(1,MATCH(BO$1,#REF!,0),4),"1","") &amp; $AC108 )),"")</f>
        <v/>
      </c>
      <c r="BP108" s="33"/>
      <c r="BQ108" s="29" t="str">
        <f ca="1">IFERROR(IF(INDIRECT("'ENROLLMENT'!" &amp; SUBSTITUTE(ADDRESS(1,MATCH(BQ$1,#REF!,0),4),"1","") &amp; $AC108 )="","",INDIRECT("'ENROLLMENT'!" &amp; SUBSTITUTE(ADDRESS(1,MATCH(BQ$1,#REF!,0),4),"1","") &amp; $AC108 )),"")</f>
        <v/>
      </c>
      <c r="BS108" s="32" t="str">
        <f ca="1">IFERROR(IF(INDIRECT("'ENROLLMENT'!" &amp; SUBSTITUTE(ADDRESS(1,MATCH(BS$1,#REF!,0),4),"1","") &amp; $AC108 )="","",INDIRECT("'ENROLLMENT'!" &amp; SUBSTITUTE(ADDRESS(1,MATCH(BS$1,#REF!,0),4),"1","") &amp; $AC108 )),"")</f>
        <v/>
      </c>
      <c r="BT108" s="43"/>
      <c r="BU108" s="32" t="str">
        <f ca="1">IFERROR(IF(INDIRECT("'ENROLLMENT'!" &amp; SUBSTITUTE(ADDRESS(1,MATCH(BU$1,#REF!,0),4),"1","") &amp; $AC108 )="","",INDIRECT("'ENROLLMENT'!" &amp; SUBSTITUTE(ADDRESS(1,MATCH(BU$1,#REF!,0),4),"1","") &amp; $AC108 )),"")</f>
        <v/>
      </c>
      <c r="BW108" s="33"/>
      <c r="BZ108" s="27"/>
      <c r="CI108" s="30" t="str">
        <f t="shared" si="33"/>
        <v/>
      </c>
      <c r="CM108" s="29"/>
      <c r="CN108" s="33"/>
      <c r="CO108" s="29"/>
      <c r="CP108" s="33"/>
      <c r="CQ108" s="29" t="str">
        <f t="shared" si="34"/>
        <v/>
      </c>
      <c r="CS108" s="32" t="str">
        <f t="shared" si="35"/>
        <v/>
      </c>
      <c r="CT108" s="43"/>
      <c r="CU108" s="32" t="str">
        <f t="shared" ca="1" si="36"/>
        <v/>
      </c>
      <c r="CW108" s="32" t="str">
        <f>IFERROR(IFERROR(IF(CI108="","",SUMIFS(CU$101:CU108,$B$101:$B108,SWITCH\CALC\ACTIVE&amp;"*",$X$101:$X108, IF(CALCULATOR\LVL\FORMAT\ENTRY&lt;&gt;MARKER\CHECK,LVL\COL,"&gt;"""))),"") / IFERROR(IF(CI108="","",SUMIFS($BO$101:$BO108,$B$101:$B108,SWITCH\CALC\ACTIVE&amp;"*",$X$101:$X108, IF(CALCULATOR\LVL\FORMAT\ENTRY&lt;&gt;MARKER\CHECK,LVL\COL,"&gt;"""))),""),"")</f>
        <v/>
      </c>
      <c r="DI108" s="30" t="str">
        <f t="shared" si="37"/>
        <v/>
      </c>
      <c r="DM108" s="29"/>
      <c r="DN108" s="33"/>
      <c r="DO108" s="29"/>
      <c r="DP108" s="33"/>
      <c r="DQ108" s="29" t="str">
        <f t="shared" si="38"/>
        <v/>
      </c>
      <c r="DS108" s="32" t="str">
        <f t="shared" si="39"/>
        <v/>
      </c>
      <c r="DT108" s="43"/>
      <c r="DU108" s="32" t="str">
        <f t="shared" ca="1" si="40"/>
        <v/>
      </c>
      <c r="DW108" s="32" t="str">
        <f>IFERROR(IFERROR(IF(DI108="","",SUMIFS(DU$101:DU108,$B$101:$B108,SWITCH\CALC\ACTIVE&amp;"*",$X$101:$X108, IF(CALCULATOR\LVL\FORMAT\ENTRY&lt;&gt;MARKER\CHECK,LVL\COL,"&gt;"""))),"") / IFERROR(IF(DI108="","",SUMIFS($BO$101:$BO108,$B$101:$B108,SWITCH\CALC\ACTIVE&amp;"*",$X$101:$X108, IF(CALCULATOR\LVL\FORMAT\ENTRY&lt;&gt;MARKER\CHECK,LVL\COL,"&gt;"""))),""),"")</f>
        <v/>
      </c>
      <c r="EI108" s="30" t="str">
        <f t="shared" si="41"/>
        <v/>
      </c>
      <c r="EM108" s="29"/>
      <c r="EN108" s="33"/>
      <c r="EO108" s="29"/>
      <c r="EP108" s="33"/>
      <c r="EQ108" s="29" t="str">
        <f t="shared" si="42"/>
        <v/>
      </c>
      <c r="ES108" s="32" t="str">
        <f t="shared" si="43"/>
        <v/>
      </c>
      <c r="ET108" s="43"/>
      <c r="EU108" s="32" t="str">
        <f t="shared" ca="1" si="44"/>
        <v/>
      </c>
      <c r="EW108" s="32" t="str">
        <f>IFERROR(IFERROR(IF(EI108="","",SUMIFS(EU$101:EU108,$B$101:$B108,SWITCH\CALC\ACTIVE&amp;"*",$X$101:$X108, IF(CALCULATOR\LVL\FORMAT\ENTRY&lt;&gt;MARKER\CHECK,LVL\COL,"&gt;"""))),"") / IFERROR(IF(EI108="","",SUMIFS($BO$101:$BO108,$B$101:$B108,SWITCH\CALC\ACTIVE&amp;"*",$X$101:$X108, IF(CALCULATOR\LVL\FORMAT\ENTRY&lt;&gt;MARKER\CHECK,LVL\COL,"&gt;"""))),""),"")</f>
        <v/>
      </c>
      <c r="FI108" s="30" t="str">
        <f t="shared" si="45"/>
        <v/>
      </c>
      <c r="FM108" s="29"/>
      <c r="FN108" s="33"/>
      <c r="FO108" s="29"/>
      <c r="FP108" s="33"/>
      <c r="FQ108" s="29" t="str">
        <f t="shared" si="46"/>
        <v/>
      </c>
      <c r="FS108" s="32" t="str">
        <f t="shared" si="47"/>
        <v/>
      </c>
      <c r="FT108" s="43"/>
      <c r="FU108" s="32" t="str">
        <f t="shared" ca="1" si="48"/>
        <v/>
      </c>
      <c r="FW108" s="32" t="str">
        <f>IFERROR(IFERROR(IF(FI108="","",SUMIFS(FU$101:FU108,$B$101:$B108,SWITCH\CALC\ACTIVE&amp;"*",$X$101:$X108, IF(CALCULATOR\LVL\FORMAT\ENTRY&lt;&gt;MARKER\CHECK,LVL\COL,"&gt;"""))),"") / IFERROR(IF(FI108="","",SUMIFS($BO$101:$BO108,$B$101:$B108,SWITCH\CALC\ACTIVE&amp;"*",$X$101:$X108, IF(CALCULATOR\LVL\FORMAT\ENTRY&lt;&gt;MARKER\CHECK,LVL\COL,"&gt;"""))),""),"")</f>
        <v/>
      </c>
      <c r="FX108" s="175"/>
      <c r="FZ108" s="32" t="str">
        <f t="shared" ca="1" si="49"/>
        <v/>
      </c>
      <c r="GA108" s="32" t="str">
        <f t="shared" ref="GA108:GM108" ca="1" si="59">IFERROR(IF($J108=LARGE($J$101:$J$300,GA$98), ( INDEX( INDIRECT($FY$95),MATCH(LARGE($J$101:$J$300,GA$98),$J$101:$J$300,0)) ), FZ108 ),"")</f>
        <v/>
      </c>
      <c r="GB108" s="32" t="str">
        <f t="shared" ca="1" si="59"/>
        <v/>
      </c>
      <c r="GC108" s="32" t="str">
        <f t="shared" ca="1" si="59"/>
        <v/>
      </c>
      <c r="GD108" s="32" t="str">
        <f t="shared" ca="1" si="59"/>
        <v/>
      </c>
      <c r="GE108" s="32" t="str">
        <f t="shared" ca="1" si="59"/>
        <v/>
      </c>
      <c r="GF108" s="32" t="str">
        <f t="shared" ca="1" si="59"/>
        <v/>
      </c>
      <c r="GG108" s="32" t="str">
        <f t="shared" ca="1" si="59"/>
        <v/>
      </c>
      <c r="GH108" s="32" t="str">
        <f t="shared" ca="1" si="59"/>
        <v/>
      </c>
      <c r="GI108" s="32" t="str">
        <f t="shared" ca="1" si="59"/>
        <v/>
      </c>
      <c r="GJ108" s="32" t="str">
        <f t="shared" ca="1" si="59"/>
        <v/>
      </c>
      <c r="GK108" s="32" t="str">
        <f t="shared" ca="1" si="59"/>
        <v/>
      </c>
      <c r="GL108" s="32" t="str">
        <f t="shared" ca="1" si="59"/>
        <v/>
      </c>
      <c r="GM108" s="32" t="str">
        <f t="shared" ca="1" si="59"/>
        <v/>
      </c>
    </row>
    <row r="109" spans="2:195" ht="22.5" hidden="1" customHeight="1" thickTop="1" thickBot="1">
      <c r="B109" s="25" t="str">
        <f t="array" ref="B109">IFERROR(IF($AF109="","",IF($C109=SWITCH\CALC\INACTV,SWITCH\CALC\INACTV,IF($AG109="",SWITCH\CALC\INACTV,IF(AND(LARGE(IF($AF$101:$AF$300=$AF109,$AU$101:$AU$300),1)&gt;1,$AU109=1),SWITCH\CALC\INACTV,SWITCH\CALC\ACTIVE)))),SWITCH\CALC\ACTIVE)</f>
        <v/>
      </c>
      <c r="C109" s="25" t="str">
        <f ca="1">IFERROR(IF($AF109="","",IF(AND(CALCULATOR\LVL\FORMAT\ENTRY="",$X109&lt;&gt;LVL\COL),SWITCH\CALC\INACTV,IF(INDIRECT("'ENROLLMENT'!" &amp; SUBSTITUTE(ADDRESS(1,MATCH(C$1,#REF!,0),4),"1","") &amp; $AC109 )="","",INDIRECT("'ENROLLMENT'!" &amp; SUBSTITUTE(ADDRESS(1,MATCH(C$1,#REF!,0),4),"1","") &amp; $AC109 )))),"")</f>
        <v/>
      </c>
      <c r="D109" s="222" t="e">
        <f t="shared" ref="D109:D140" ca="1" si="60">INDEX(INDIRECT(IF($AG109=GRADE.LTR\D,AV$1,IF($AG109=GRADE.LTR\F,AV$2,AV$3))),MATCH($AF109,INDIRECT($AC$2),0))</f>
        <v>#N/A</v>
      </c>
      <c r="F109" s="25">
        <v>-92</v>
      </c>
      <c r="H109" s="139" t="str">
        <f t="shared" ca="1" si="28"/>
        <v/>
      </c>
      <c r="I109" s="140"/>
      <c r="J109" s="143" t="str">
        <f t="shared" si="29"/>
        <v/>
      </c>
      <c r="L109" s="210" t="e">
        <f t="shared" ca="1" si="30"/>
        <v>#N/A</v>
      </c>
      <c r="N109" s="26" t="str">
        <f ca="1">IFERROR(IF(INDIRECT("'ENROLLMENT'!" &amp; SUBSTITUTE(ADDRESS(1,MATCH(N$1,#REF!,0),4),"1","") &amp; $AC109 )="","",INDIRECT("'ENROLLMENT'!" &amp; SUBSTITUTE(ADDRESS(1,MATCH(N$1,#REF!,0),4),"1","") &amp; $AC109 )),"")</f>
        <v/>
      </c>
      <c r="R109" s="27" t="str">
        <f t="shared" ca="1" si="32"/>
        <v/>
      </c>
      <c r="V109" s="27"/>
      <c r="X109" s="27" t="str">
        <f ca="1">IFERROR(IF(INDIRECT("'ENROLLMENT'!" &amp; SUBSTITUTE(ADDRESS(1,MATCH(X$1,#REF!,0),4),"1","") &amp; $AC109 )="","",INDIRECT("'ENROLLMENT'!" &amp; SUBSTITUTE(ADDRESS(1,MATCH(X$1,#REF!,0),4),"1","") &amp; $AC109 )),"")</f>
        <v/>
      </c>
      <c r="Z109" s="4"/>
      <c r="AB109" s="18"/>
      <c r="AC109" s="25" t="str">
        <f t="shared" ca="1" si="52"/>
        <v/>
      </c>
      <c r="AD109" s="20"/>
      <c r="AE109" s="18"/>
      <c r="AF109" s="26"/>
      <c r="AG109" s="30"/>
      <c r="AH109" s="28"/>
      <c r="AI109" s="241"/>
      <c r="AJ109" s="242"/>
      <c r="AK109" s="242"/>
      <c r="AL109" s="242"/>
      <c r="AM109" s="242"/>
      <c r="AN109" s="242"/>
      <c r="AO109" s="242"/>
      <c r="AP109" s="242"/>
      <c r="AQ109" s="243"/>
      <c r="AR109" s="28"/>
      <c r="AS109" s="29"/>
      <c r="AT109" s="19"/>
      <c r="AU109" s="27"/>
      <c r="AV109" s="20"/>
      <c r="AZ109" s="31"/>
      <c r="BI109" s="148"/>
      <c r="BM109" s="29" t="str">
        <f ca="1">IFERROR(IF(INDIRECT("'ENROLLMENT'!" &amp; SUBSTITUTE(ADDRESS(1,MATCH(BM$1,#REF!,0),4),"1","") &amp; $AC109 )="","",INDIRECT("'ENROLLMENT'!" &amp; SUBSTITUTE(ADDRESS(1,MATCH(BM$1,#REF!,0),4),"1","") &amp; $AC109 )),"")</f>
        <v/>
      </c>
      <c r="BN109" s="33"/>
      <c r="BO109" s="29" t="str">
        <f ca="1">IFERROR(IF(INDIRECT("'ENROLLMENT'!" &amp; SUBSTITUTE(ADDRESS(1,MATCH(BO$1,#REF!,0),4),"1","") &amp; $AC109 )="","",INDIRECT("'ENROLLMENT'!" &amp; SUBSTITUTE(ADDRESS(1,MATCH(BO$1,#REF!,0),4),"1","") &amp; $AC109 )),"")</f>
        <v/>
      </c>
      <c r="BP109" s="33"/>
      <c r="BQ109" s="29" t="str">
        <f ca="1">IFERROR(IF(INDIRECT("'ENROLLMENT'!" &amp; SUBSTITUTE(ADDRESS(1,MATCH(BQ$1,#REF!,0),4),"1","") &amp; $AC109 )="","",INDIRECT("'ENROLLMENT'!" &amp; SUBSTITUTE(ADDRESS(1,MATCH(BQ$1,#REF!,0),4),"1","") &amp; $AC109 )),"")</f>
        <v/>
      </c>
      <c r="BS109" s="32" t="str">
        <f ca="1">IFERROR(IF(INDIRECT("'ENROLLMENT'!" &amp; SUBSTITUTE(ADDRESS(1,MATCH(BS$1,#REF!,0),4),"1","") &amp; $AC109 )="","",INDIRECT("'ENROLLMENT'!" &amp; SUBSTITUTE(ADDRESS(1,MATCH(BS$1,#REF!,0),4),"1","") &amp; $AC109 )),"")</f>
        <v/>
      </c>
      <c r="BT109" s="43"/>
      <c r="BU109" s="32" t="str">
        <f ca="1">IFERROR(IF(INDIRECT("'ENROLLMENT'!" &amp; SUBSTITUTE(ADDRESS(1,MATCH(BU$1,#REF!,0),4),"1","") &amp; $AC109 )="","",INDIRECT("'ENROLLMENT'!" &amp; SUBSTITUTE(ADDRESS(1,MATCH(BU$1,#REF!,0),4),"1","") &amp; $AC109 )),"")</f>
        <v/>
      </c>
      <c r="BW109" s="33"/>
      <c r="BZ109" s="27"/>
      <c r="CI109" s="30" t="str">
        <f t="shared" si="33"/>
        <v/>
      </c>
      <c r="CM109" s="29"/>
      <c r="CN109" s="33"/>
      <c r="CO109" s="29"/>
      <c r="CP109" s="33"/>
      <c r="CQ109" s="29" t="str">
        <f t="shared" si="34"/>
        <v/>
      </c>
      <c r="CS109" s="32" t="str">
        <f t="shared" si="35"/>
        <v/>
      </c>
      <c r="CT109" s="43"/>
      <c r="CU109" s="32" t="str">
        <f t="shared" ca="1" si="36"/>
        <v/>
      </c>
      <c r="CW109" s="32" t="str">
        <f>IFERROR(IFERROR(IF(CI109="","",SUMIFS(CU$101:CU109,$B$101:$B109,SWITCH\CALC\ACTIVE&amp;"*",$X$101:$X109, IF(CALCULATOR\LVL\FORMAT\ENTRY&lt;&gt;MARKER\CHECK,LVL\COL,"&gt;"""))),"") / IFERROR(IF(CI109="","",SUMIFS($BO$101:$BO109,$B$101:$B109,SWITCH\CALC\ACTIVE&amp;"*",$X$101:$X109, IF(CALCULATOR\LVL\FORMAT\ENTRY&lt;&gt;MARKER\CHECK,LVL\COL,"&gt;"""))),""),"")</f>
        <v/>
      </c>
      <c r="DI109" s="30" t="str">
        <f t="shared" si="37"/>
        <v/>
      </c>
      <c r="DM109" s="29"/>
      <c r="DN109" s="33"/>
      <c r="DO109" s="29"/>
      <c r="DP109" s="33"/>
      <c r="DQ109" s="29" t="str">
        <f t="shared" si="38"/>
        <v/>
      </c>
      <c r="DS109" s="32" t="str">
        <f t="shared" si="39"/>
        <v/>
      </c>
      <c r="DT109" s="43"/>
      <c r="DU109" s="32" t="str">
        <f t="shared" ca="1" si="40"/>
        <v/>
      </c>
      <c r="DW109" s="32" t="str">
        <f>IFERROR(IFERROR(IF(DI109="","",SUMIFS(DU$101:DU109,$B$101:$B109,SWITCH\CALC\ACTIVE&amp;"*",$X$101:$X109, IF(CALCULATOR\LVL\FORMAT\ENTRY&lt;&gt;MARKER\CHECK,LVL\COL,"&gt;"""))),"") / IFERROR(IF(DI109="","",SUMIFS($BO$101:$BO109,$B$101:$B109,SWITCH\CALC\ACTIVE&amp;"*",$X$101:$X109, IF(CALCULATOR\LVL\FORMAT\ENTRY&lt;&gt;MARKER\CHECK,LVL\COL,"&gt;"""))),""),"")</f>
        <v/>
      </c>
      <c r="EI109" s="30" t="str">
        <f t="shared" si="41"/>
        <v/>
      </c>
      <c r="EM109" s="29"/>
      <c r="EN109" s="33"/>
      <c r="EO109" s="29"/>
      <c r="EP109" s="33"/>
      <c r="EQ109" s="29" t="str">
        <f t="shared" si="42"/>
        <v/>
      </c>
      <c r="ES109" s="32" t="str">
        <f t="shared" si="43"/>
        <v/>
      </c>
      <c r="ET109" s="43"/>
      <c r="EU109" s="32" t="str">
        <f t="shared" ca="1" si="44"/>
        <v/>
      </c>
      <c r="EW109" s="32" t="str">
        <f>IFERROR(IFERROR(IF(EI109="","",SUMIFS(EU$101:EU109,$B$101:$B109,SWITCH\CALC\ACTIVE&amp;"*",$X$101:$X109, IF(CALCULATOR\LVL\FORMAT\ENTRY&lt;&gt;MARKER\CHECK,LVL\COL,"&gt;"""))),"") / IFERROR(IF(EI109="","",SUMIFS($BO$101:$BO109,$B$101:$B109,SWITCH\CALC\ACTIVE&amp;"*",$X$101:$X109, IF(CALCULATOR\LVL\FORMAT\ENTRY&lt;&gt;MARKER\CHECK,LVL\COL,"&gt;"""))),""),"")</f>
        <v/>
      </c>
      <c r="FI109" s="30" t="str">
        <f t="shared" si="45"/>
        <v/>
      </c>
      <c r="FM109" s="29"/>
      <c r="FN109" s="33"/>
      <c r="FO109" s="29"/>
      <c r="FP109" s="33"/>
      <c r="FQ109" s="29" t="str">
        <f t="shared" si="46"/>
        <v/>
      </c>
      <c r="FS109" s="32" t="str">
        <f t="shared" si="47"/>
        <v/>
      </c>
      <c r="FT109" s="43"/>
      <c r="FU109" s="32" t="str">
        <f t="shared" ca="1" si="48"/>
        <v/>
      </c>
      <c r="FW109" s="32" t="str">
        <f>IFERROR(IFERROR(IF(FI109="","",SUMIFS(FU$101:FU109,$B$101:$B109,SWITCH\CALC\ACTIVE&amp;"*",$X$101:$X109, IF(CALCULATOR\LVL\FORMAT\ENTRY&lt;&gt;MARKER\CHECK,LVL\COL,"&gt;"""))),"") / IFERROR(IF(FI109="","",SUMIFS($BO$101:$BO109,$B$101:$B109,SWITCH\CALC\ACTIVE&amp;"*",$X$101:$X109, IF(CALCULATOR\LVL\FORMAT\ENTRY&lt;&gt;MARKER\CHECK,LVL\COL,"&gt;"""))),""),"")</f>
        <v/>
      </c>
      <c r="FX109" s="175"/>
      <c r="FZ109" s="32" t="str">
        <f t="shared" ca="1" si="49"/>
        <v/>
      </c>
      <c r="GA109" s="32" t="str">
        <f t="shared" ref="GA109:GM109" ca="1" si="61">IFERROR(IF($J109=LARGE($J$101:$J$300,GA$98), ( INDEX( INDIRECT($FY$95),MATCH(LARGE($J$101:$J$300,GA$98),$J$101:$J$300,0)) ), FZ109 ),"")</f>
        <v/>
      </c>
      <c r="GB109" s="32" t="str">
        <f t="shared" ca="1" si="61"/>
        <v/>
      </c>
      <c r="GC109" s="32" t="str">
        <f t="shared" ca="1" si="61"/>
        <v/>
      </c>
      <c r="GD109" s="32" t="str">
        <f t="shared" ca="1" si="61"/>
        <v/>
      </c>
      <c r="GE109" s="32" t="str">
        <f t="shared" ca="1" si="61"/>
        <v/>
      </c>
      <c r="GF109" s="32" t="str">
        <f t="shared" ca="1" si="61"/>
        <v/>
      </c>
      <c r="GG109" s="32" t="str">
        <f t="shared" ca="1" si="61"/>
        <v/>
      </c>
      <c r="GH109" s="32" t="str">
        <f t="shared" ca="1" si="61"/>
        <v/>
      </c>
      <c r="GI109" s="32" t="str">
        <f t="shared" ca="1" si="61"/>
        <v/>
      </c>
      <c r="GJ109" s="32" t="str">
        <f t="shared" ca="1" si="61"/>
        <v/>
      </c>
      <c r="GK109" s="32" t="str">
        <f t="shared" ca="1" si="61"/>
        <v/>
      </c>
      <c r="GL109" s="32" t="str">
        <f t="shared" ca="1" si="61"/>
        <v/>
      </c>
      <c r="GM109" s="32" t="str">
        <f t="shared" ca="1" si="61"/>
        <v/>
      </c>
    </row>
    <row r="110" spans="2:195" ht="22.5" hidden="1" customHeight="1" thickTop="1" thickBot="1">
      <c r="B110" s="25" t="str">
        <f t="array" ref="B110">IFERROR(IF($AF110="","",IF($C110=SWITCH\CALC\INACTV,SWITCH\CALC\INACTV,IF($AG110="",SWITCH\CALC\INACTV,IF(AND(LARGE(IF($AF$101:$AF$300=$AF110,$AU$101:$AU$300),1)&gt;1,$AU110=1),SWITCH\CALC\INACTV,SWITCH\CALC\ACTIVE)))),SWITCH\CALC\ACTIVE)</f>
        <v/>
      </c>
      <c r="C110" s="25" t="str">
        <f ca="1">IFERROR(IF($AF110="","",IF(AND(CALCULATOR\LVL\FORMAT\ENTRY="",$X110&lt;&gt;LVL\COL),SWITCH\CALC\INACTV,IF(INDIRECT("'ENROLLMENT'!" &amp; SUBSTITUTE(ADDRESS(1,MATCH(C$1,#REF!,0),4),"1","") &amp; $AC110 )="","",INDIRECT("'ENROLLMENT'!" &amp; SUBSTITUTE(ADDRESS(1,MATCH(C$1,#REF!,0),4),"1","") &amp; $AC110 )))),"")</f>
        <v/>
      </c>
      <c r="D110" s="222" t="e">
        <f t="shared" ca="1" si="60"/>
        <v>#N/A</v>
      </c>
      <c r="F110" s="25">
        <v>-91</v>
      </c>
      <c r="H110" s="139" t="str">
        <f t="shared" ca="1" si="28"/>
        <v/>
      </c>
      <c r="I110" s="140"/>
      <c r="J110" s="143" t="str">
        <f t="shared" si="29"/>
        <v/>
      </c>
      <c r="L110" s="210" t="e">
        <f t="shared" ca="1" si="30"/>
        <v>#N/A</v>
      </c>
      <c r="N110" s="26" t="str">
        <f ca="1">IFERROR(IF(INDIRECT("'ENROLLMENT'!" &amp; SUBSTITUTE(ADDRESS(1,MATCH(N$1,#REF!,0),4),"1","") &amp; $AC110 )="","",INDIRECT("'ENROLLMENT'!" &amp; SUBSTITUTE(ADDRESS(1,MATCH(N$1,#REF!,0),4),"1","") &amp; $AC110 )),"")</f>
        <v/>
      </c>
      <c r="R110" s="27" t="str">
        <f t="shared" ca="1" si="32"/>
        <v/>
      </c>
      <c r="V110" s="27"/>
      <c r="X110" s="27" t="str">
        <f ca="1">IFERROR(IF(INDIRECT("'ENROLLMENT'!" &amp; SUBSTITUTE(ADDRESS(1,MATCH(X$1,#REF!,0),4),"1","") &amp; $AC110 )="","",INDIRECT("'ENROLLMENT'!" &amp; SUBSTITUTE(ADDRESS(1,MATCH(X$1,#REF!,0),4),"1","") &amp; $AC110 )),"")</f>
        <v/>
      </c>
      <c r="Z110" s="4"/>
      <c r="AB110" s="18"/>
      <c r="AC110" s="25" t="str">
        <f t="shared" ca="1" si="52"/>
        <v/>
      </c>
      <c r="AD110" s="20"/>
      <c r="AE110" s="18"/>
      <c r="AF110" s="26"/>
      <c r="AG110" s="30"/>
      <c r="AH110" s="28"/>
      <c r="AI110" s="241"/>
      <c r="AJ110" s="242"/>
      <c r="AK110" s="242"/>
      <c r="AL110" s="242"/>
      <c r="AM110" s="242"/>
      <c r="AN110" s="242"/>
      <c r="AO110" s="242"/>
      <c r="AP110" s="242"/>
      <c r="AQ110" s="243"/>
      <c r="AR110" s="28"/>
      <c r="AS110" s="29"/>
      <c r="AT110" s="19"/>
      <c r="AU110" s="27"/>
      <c r="AV110" s="20"/>
      <c r="AZ110" s="31"/>
      <c r="BM110" s="29" t="str">
        <f ca="1">IFERROR(IF(INDIRECT("'ENROLLMENT'!" &amp; SUBSTITUTE(ADDRESS(1,MATCH(BM$1,#REF!,0),4),"1","") &amp; $AC110 )="","",INDIRECT("'ENROLLMENT'!" &amp; SUBSTITUTE(ADDRESS(1,MATCH(BM$1,#REF!,0),4),"1","") &amp; $AC110 )),"")</f>
        <v/>
      </c>
      <c r="BN110" s="33"/>
      <c r="BO110" s="29" t="str">
        <f ca="1">IFERROR(IF(INDIRECT("'ENROLLMENT'!" &amp; SUBSTITUTE(ADDRESS(1,MATCH(BO$1,#REF!,0),4),"1","") &amp; $AC110 )="","",INDIRECT("'ENROLLMENT'!" &amp; SUBSTITUTE(ADDRESS(1,MATCH(BO$1,#REF!,0),4),"1","") &amp; $AC110 )),"")</f>
        <v/>
      </c>
      <c r="BP110" s="33"/>
      <c r="BQ110" s="29" t="str">
        <f ca="1">IFERROR(IF(INDIRECT("'ENROLLMENT'!" &amp; SUBSTITUTE(ADDRESS(1,MATCH(BQ$1,#REF!,0),4),"1","") &amp; $AC110 )="","",INDIRECT("'ENROLLMENT'!" &amp; SUBSTITUTE(ADDRESS(1,MATCH(BQ$1,#REF!,0),4),"1","") &amp; $AC110 )),"")</f>
        <v/>
      </c>
      <c r="BS110" s="32" t="str">
        <f ca="1">IFERROR(IF(INDIRECT("'ENROLLMENT'!" &amp; SUBSTITUTE(ADDRESS(1,MATCH(BS$1,#REF!,0),4),"1","") &amp; $AC110 )="","",INDIRECT("'ENROLLMENT'!" &amp; SUBSTITUTE(ADDRESS(1,MATCH(BS$1,#REF!,0),4),"1","") &amp; $AC110 )),"")</f>
        <v/>
      </c>
      <c r="BT110" s="43"/>
      <c r="BU110" s="32" t="str">
        <f ca="1">IFERROR(IF(INDIRECT("'ENROLLMENT'!" &amp; SUBSTITUTE(ADDRESS(1,MATCH(BU$1,#REF!,0),4),"1","") &amp; $AC110 )="","",INDIRECT("'ENROLLMENT'!" &amp; SUBSTITUTE(ADDRESS(1,MATCH(BU$1,#REF!,0),4),"1","") &amp; $AC110 )),"")</f>
        <v/>
      </c>
      <c r="BW110" s="33"/>
      <c r="BZ110" s="27"/>
      <c r="CI110" s="30" t="str">
        <f t="shared" si="33"/>
        <v/>
      </c>
      <c r="CM110" s="29"/>
      <c r="CN110" s="33"/>
      <c r="CO110" s="29"/>
      <c r="CP110" s="33"/>
      <c r="CQ110" s="29" t="str">
        <f t="shared" si="34"/>
        <v/>
      </c>
      <c r="CS110" s="32" t="str">
        <f t="shared" si="35"/>
        <v/>
      </c>
      <c r="CT110" s="43"/>
      <c r="CU110" s="32" t="str">
        <f t="shared" ca="1" si="36"/>
        <v/>
      </c>
      <c r="CW110" s="32" t="str">
        <f>IFERROR(IFERROR(IF(CI110="","",SUMIFS(CU$101:CU110,$B$101:$B110,SWITCH\CALC\ACTIVE&amp;"*",$X$101:$X110, IF(CALCULATOR\LVL\FORMAT\ENTRY&lt;&gt;MARKER\CHECK,LVL\COL,"&gt;"""))),"") / IFERROR(IF(CI110="","",SUMIFS($BO$101:$BO110,$B$101:$B110,SWITCH\CALC\ACTIVE&amp;"*",$X$101:$X110, IF(CALCULATOR\LVL\FORMAT\ENTRY&lt;&gt;MARKER\CHECK,LVL\COL,"&gt;"""))),""),"")</f>
        <v/>
      </c>
      <c r="DI110" s="30" t="str">
        <f t="shared" si="37"/>
        <v/>
      </c>
      <c r="DM110" s="29"/>
      <c r="DN110" s="33"/>
      <c r="DO110" s="29"/>
      <c r="DP110" s="33"/>
      <c r="DQ110" s="29" t="str">
        <f t="shared" si="38"/>
        <v/>
      </c>
      <c r="DS110" s="32" t="str">
        <f t="shared" si="39"/>
        <v/>
      </c>
      <c r="DT110" s="43"/>
      <c r="DU110" s="32" t="str">
        <f t="shared" ca="1" si="40"/>
        <v/>
      </c>
      <c r="DW110" s="32" t="str">
        <f>IFERROR(IFERROR(IF(DI110="","",SUMIFS(DU$101:DU110,$B$101:$B110,SWITCH\CALC\ACTIVE&amp;"*",$X$101:$X110, IF(CALCULATOR\LVL\FORMAT\ENTRY&lt;&gt;MARKER\CHECK,LVL\COL,"&gt;"""))),"") / IFERROR(IF(DI110="","",SUMIFS($BO$101:$BO110,$B$101:$B110,SWITCH\CALC\ACTIVE&amp;"*",$X$101:$X110, IF(CALCULATOR\LVL\FORMAT\ENTRY&lt;&gt;MARKER\CHECK,LVL\COL,"&gt;"""))),""),"")</f>
        <v/>
      </c>
      <c r="EI110" s="30" t="str">
        <f t="shared" si="41"/>
        <v/>
      </c>
      <c r="EM110" s="29"/>
      <c r="EN110" s="33"/>
      <c r="EO110" s="29"/>
      <c r="EP110" s="33"/>
      <c r="EQ110" s="29" t="str">
        <f t="shared" si="42"/>
        <v/>
      </c>
      <c r="ES110" s="32" t="str">
        <f t="shared" si="43"/>
        <v/>
      </c>
      <c r="ET110" s="43"/>
      <c r="EU110" s="32" t="str">
        <f t="shared" ca="1" si="44"/>
        <v/>
      </c>
      <c r="EW110" s="32" t="str">
        <f>IFERROR(IFERROR(IF(EI110="","",SUMIFS(EU$101:EU110,$B$101:$B110,SWITCH\CALC\ACTIVE&amp;"*",$X$101:$X110, IF(CALCULATOR\LVL\FORMAT\ENTRY&lt;&gt;MARKER\CHECK,LVL\COL,"&gt;"""))),"") / IFERROR(IF(EI110="","",SUMIFS($BO$101:$BO110,$B$101:$B110,SWITCH\CALC\ACTIVE&amp;"*",$X$101:$X110, IF(CALCULATOR\LVL\FORMAT\ENTRY&lt;&gt;MARKER\CHECK,LVL\COL,"&gt;"""))),""),"")</f>
        <v/>
      </c>
      <c r="FI110" s="30" t="str">
        <f t="shared" si="45"/>
        <v/>
      </c>
      <c r="FM110" s="29"/>
      <c r="FN110" s="33"/>
      <c r="FO110" s="29"/>
      <c r="FP110" s="33"/>
      <c r="FQ110" s="29" t="str">
        <f t="shared" si="46"/>
        <v/>
      </c>
      <c r="FS110" s="32" t="str">
        <f t="shared" si="47"/>
        <v/>
      </c>
      <c r="FT110" s="43"/>
      <c r="FU110" s="32" t="str">
        <f t="shared" ca="1" si="48"/>
        <v/>
      </c>
      <c r="FW110" s="32" t="str">
        <f>IFERROR(IFERROR(IF(FI110="","",SUMIFS(FU$101:FU110,$B$101:$B110,SWITCH\CALC\ACTIVE&amp;"*",$X$101:$X110, IF(CALCULATOR\LVL\FORMAT\ENTRY&lt;&gt;MARKER\CHECK,LVL\COL,"&gt;"""))),"") / IFERROR(IF(FI110="","",SUMIFS($BO$101:$BO110,$B$101:$B110,SWITCH\CALC\ACTIVE&amp;"*",$X$101:$X110, IF(CALCULATOR\LVL\FORMAT\ENTRY&lt;&gt;MARKER\CHECK,LVL\COL,"&gt;"""))),""),"")</f>
        <v/>
      </c>
      <c r="FX110" s="175"/>
      <c r="FZ110" s="32" t="str">
        <f t="shared" ca="1" si="49"/>
        <v/>
      </c>
      <c r="GA110" s="32" t="str">
        <f t="shared" ref="GA110:GM110" ca="1" si="62">IFERROR(IF($J110=LARGE($J$101:$J$300,GA$98), ( INDEX( INDIRECT($FY$95),MATCH(LARGE($J$101:$J$300,GA$98),$J$101:$J$300,0)) ), FZ110 ),"")</f>
        <v/>
      </c>
      <c r="GB110" s="32" t="str">
        <f t="shared" ca="1" si="62"/>
        <v/>
      </c>
      <c r="GC110" s="32" t="str">
        <f t="shared" ca="1" si="62"/>
        <v/>
      </c>
      <c r="GD110" s="32" t="str">
        <f t="shared" ca="1" si="62"/>
        <v/>
      </c>
      <c r="GE110" s="32" t="str">
        <f t="shared" ca="1" si="62"/>
        <v/>
      </c>
      <c r="GF110" s="32" t="str">
        <f t="shared" ca="1" si="62"/>
        <v/>
      </c>
      <c r="GG110" s="32" t="str">
        <f t="shared" ca="1" si="62"/>
        <v/>
      </c>
      <c r="GH110" s="32" t="str">
        <f t="shared" ca="1" si="62"/>
        <v/>
      </c>
      <c r="GI110" s="32" t="str">
        <f t="shared" ca="1" si="62"/>
        <v/>
      </c>
      <c r="GJ110" s="32" t="str">
        <f t="shared" ca="1" si="62"/>
        <v/>
      </c>
      <c r="GK110" s="32" t="str">
        <f t="shared" ca="1" si="62"/>
        <v/>
      </c>
      <c r="GL110" s="32" t="str">
        <f t="shared" ca="1" si="62"/>
        <v/>
      </c>
      <c r="GM110" s="32" t="str">
        <f t="shared" ca="1" si="62"/>
        <v/>
      </c>
    </row>
    <row r="111" spans="2:195" ht="22.5" hidden="1" customHeight="1" thickTop="1" thickBot="1">
      <c r="B111" s="25" t="str">
        <f t="array" ref="B111">IFERROR(IF($AF111="","",IF($C111=SWITCH\CALC\INACTV,SWITCH\CALC\INACTV,IF($AG111="",SWITCH\CALC\INACTV,IF(AND(LARGE(IF($AF$101:$AF$300=$AF111,$AU$101:$AU$300),1)&gt;1,$AU111=1),SWITCH\CALC\INACTV,SWITCH\CALC\ACTIVE)))),SWITCH\CALC\ACTIVE)</f>
        <v/>
      </c>
      <c r="C111" s="25" t="str">
        <f ca="1">IFERROR(IF($AF111="","",IF(AND(CALCULATOR\LVL\FORMAT\ENTRY="",$X111&lt;&gt;LVL\COL),SWITCH\CALC\INACTV,IF(INDIRECT("'ENROLLMENT'!" &amp; SUBSTITUTE(ADDRESS(1,MATCH(C$1,#REF!,0),4),"1","") &amp; $AC111 )="","",INDIRECT("'ENROLLMENT'!" &amp; SUBSTITUTE(ADDRESS(1,MATCH(C$1,#REF!,0),4),"1","") &amp; $AC111 )))),"")</f>
        <v/>
      </c>
      <c r="D111" s="222" t="e">
        <f t="shared" ca="1" si="60"/>
        <v>#N/A</v>
      </c>
      <c r="F111" s="25">
        <v>-90</v>
      </c>
      <c r="H111" s="139" t="str">
        <f t="shared" ca="1" si="28"/>
        <v/>
      </c>
      <c r="I111" s="140"/>
      <c r="J111" s="143" t="str">
        <f t="shared" si="29"/>
        <v/>
      </c>
      <c r="L111" s="210" t="e">
        <f t="shared" ca="1" si="30"/>
        <v>#N/A</v>
      </c>
      <c r="N111" s="26" t="str">
        <f ca="1">IFERROR(IF(INDIRECT("'ENROLLMENT'!" &amp; SUBSTITUTE(ADDRESS(1,MATCH(N$1,#REF!,0),4),"1","") &amp; $AC111 )="","",INDIRECT("'ENROLLMENT'!" &amp; SUBSTITUTE(ADDRESS(1,MATCH(N$1,#REF!,0),4),"1","") &amp; $AC111 )),"")</f>
        <v/>
      </c>
      <c r="R111" s="27" t="str">
        <f t="shared" ca="1" si="32"/>
        <v/>
      </c>
      <c r="V111" s="27"/>
      <c r="X111" s="27" t="str">
        <f ca="1">IFERROR(IF(INDIRECT("'ENROLLMENT'!" &amp; SUBSTITUTE(ADDRESS(1,MATCH(X$1,#REF!,0),4),"1","") &amp; $AC111 )="","",INDIRECT("'ENROLLMENT'!" &amp; SUBSTITUTE(ADDRESS(1,MATCH(X$1,#REF!,0),4),"1","") &amp; $AC111 )),"")</f>
        <v/>
      </c>
      <c r="Z111" s="4"/>
      <c r="AB111" s="18"/>
      <c r="AC111" s="25" t="str">
        <f t="shared" ca="1" si="52"/>
        <v/>
      </c>
      <c r="AD111" s="20"/>
      <c r="AE111" s="18"/>
      <c r="AF111" s="26"/>
      <c r="AG111" s="30"/>
      <c r="AH111" s="28"/>
      <c r="AI111" s="241"/>
      <c r="AJ111" s="242"/>
      <c r="AK111" s="242"/>
      <c r="AL111" s="242"/>
      <c r="AM111" s="242"/>
      <c r="AN111" s="242"/>
      <c r="AO111" s="242"/>
      <c r="AP111" s="242"/>
      <c r="AQ111" s="243"/>
      <c r="AR111" s="28"/>
      <c r="AS111" s="29"/>
      <c r="AT111" s="19"/>
      <c r="AU111" s="27"/>
      <c r="AV111" s="20"/>
      <c r="AZ111" s="31"/>
      <c r="BM111" s="29" t="str">
        <f ca="1">IFERROR(IF(INDIRECT("'ENROLLMENT'!" &amp; SUBSTITUTE(ADDRESS(1,MATCH(BM$1,#REF!,0),4),"1","") &amp; $AC111 )="","",INDIRECT("'ENROLLMENT'!" &amp; SUBSTITUTE(ADDRESS(1,MATCH(BM$1,#REF!,0),4),"1","") &amp; $AC111 )),"")</f>
        <v/>
      </c>
      <c r="BN111" s="33"/>
      <c r="BO111" s="29" t="str">
        <f ca="1">IFERROR(IF(INDIRECT("'ENROLLMENT'!" &amp; SUBSTITUTE(ADDRESS(1,MATCH(BO$1,#REF!,0),4),"1","") &amp; $AC111 )="","",INDIRECT("'ENROLLMENT'!" &amp; SUBSTITUTE(ADDRESS(1,MATCH(BO$1,#REF!,0),4),"1","") &amp; $AC111 )),"")</f>
        <v/>
      </c>
      <c r="BP111" s="33"/>
      <c r="BQ111" s="29" t="str">
        <f ca="1">IFERROR(IF(INDIRECT("'ENROLLMENT'!" &amp; SUBSTITUTE(ADDRESS(1,MATCH(BQ$1,#REF!,0),4),"1","") &amp; $AC111 )="","",INDIRECT("'ENROLLMENT'!" &amp; SUBSTITUTE(ADDRESS(1,MATCH(BQ$1,#REF!,0),4),"1","") &amp; $AC111 )),"")</f>
        <v/>
      </c>
      <c r="BS111" s="32" t="str">
        <f ca="1">IFERROR(IF(INDIRECT("'ENROLLMENT'!" &amp; SUBSTITUTE(ADDRESS(1,MATCH(BS$1,#REF!,0),4),"1","") &amp; $AC111 )="","",INDIRECT("'ENROLLMENT'!" &amp; SUBSTITUTE(ADDRESS(1,MATCH(BS$1,#REF!,0),4),"1","") &amp; $AC111 )),"")</f>
        <v/>
      </c>
      <c r="BT111" s="43"/>
      <c r="BU111" s="32" t="str">
        <f ca="1">IFERROR(IF(INDIRECT("'ENROLLMENT'!" &amp; SUBSTITUTE(ADDRESS(1,MATCH(BU$1,#REF!,0),4),"1","") &amp; $AC111 )="","",INDIRECT("'ENROLLMENT'!" &amp; SUBSTITUTE(ADDRESS(1,MATCH(BU$1,#REF!,0),4),"1","") &amp; $AC111 )),"")</f>
        <v/>
      </c>
      <c r="BW111" s="33"/>
      <c r="BZ111" s="27"/>
      <c r="CI111" s="30" t="str">
        <f t="shared" si="33"/>
        <v/>
      </c>
      <c r="CM111" s="29"/>
      <c r="CN111" s="33"/>
      <c r="CO111" s="29"/>
      <c r="CP111" s="33"/>
      <c r="CQ111" s="29" t="str">
        <f t="shared" si="34"/>
        <v/>
      </c>
      <c r="CS111" s="32" t="str">
        <f t="shared" si="35"/>
        <v/>
      </c>
      <c r="CT111" s="43"/>
      <c r="CU111" s="32" t="str">
        <f t="shared" ca="1" si="36"/>
        <v/>
      </c>
      <c r="CW111" s="32" t="str">
        <f>IFERROR(IFERROR(IF(CI111="","",SUMIFS(CU$101:CU111,$B$101:$B111,SWITCH\CALC\ACTIVE&amp;"*",$X$101:$X111, IF(CALCULATOR\LVL\FORMAT\ENTRY&lt;&gt;MARKER\CHECK,LVL\COL,"&gt;"""))),"") / IFERROR(IF(CI111="","",SUMIFS($BO$101:$BO111,$B$101:$B111,SWITCH\CALC\ACTIVE&amp;"*",$X$101:$X111, IF(CALCULATOR\LVL\FORMAT\ENTRY&lt;&gt;MARKER\CHECK,LVL\COL,"&gt;"""))),""),"")</f>
        <v/>
      </c>
      <c r="DI111" s="30" t="str">
        <f t="shared" si="37"/>
        <v/>
      </c>
      <c r="DM111" s="29"/>
      <c r="DN111" s="33"/>
      <c r="DO111" s="29"/>
      <c r="DP111" s="33"/>
      <c r="DQ111" s="29" t="str">
        <f t="shared" si="38"/>
        <v/>
      </c>
      <c r="DS111" s="32" t="str">
        <f t="shared" si="39"/>
        <v/>
      </c>
      <c r="DT111" s="43"/>
      <c r="DU111" s="32" t="str">
        <f t="shared" ca="1" si="40"/>
        <v/>
      </c>
      <c r="DW111" s="32" t="str">
        <f>IFERROR(IFERROR(IF(DI111="","",SUMIFS(DU$101:DU111,$B$101:$B111,SWITCH\CALC\ACTIVE&amp;"*",$X$101:$X111, IF(CALCULATOR\LVL\FORMAT\ENTRY&lt;&gt;MARKER\CHECK,LVL\COL,"&gt;"""))),"") / IFERROR(IF(DI111="","",SUMIFS($BO$101:$BO111,$B$101:$B111,SWITCH\CALC\ACTIVE&amp;"*",$X$101:$X111, IF(CALCULATOR\LVL\FORMAT\ENTRY&lt;&gt;MARKER\CHECK,LVL\COL,"&gt;"""))),""),"")</f>
        <v/>
      </c>
      <c r="EI111" s="30" t="str">
        <f t="shared" si="41"/>
        <v/>
      </c>
      <c r="EM111" s="29"/>
      <c r="EN111" s="33"/>
      <c r="EO111" s="29"/>
      <c r="EP111" s="33"/>
      <c r="EQ111" s="29" t="str">
        <f t="shared" si="42"/>
        <v/>
      </c>
      <c r="ES111" s="32" t="str">
        <f t="shared" si="43"/>
        <v/>
      </c>
      <c r="ET111" s="43"/>
      <c r="EU111" s="32" t="str">
        <f t="shared" ca="1" si="44"/>
        <v/>
      </c>
      <c r="EW111" s="32" t="str">
        <f>IFERROR(IFERROR(IF(EI111="","",SUMIFS(EU$101:EU111,$B$101:$B111,SWITCH\CALC\ACTIVE&amp;"*",$X$101:$X111, IF(CALCULATOR\LVL\FORMAT\ENTRY&lt;&gt;MARKER\CHECK,LVL\COL,"&gt;"""))),"") / IFERROR(IF(EI111="","",SUMIFS($BO$101:$BO111,$B$101:$B111,SWITCH\CALC\ACTIVE&amp;"*",$X$101:$X111, IF(CALCULATOR\LVL\FORMAT\ENTRY&lt;&gt;MARKER\CHECK,LVL\COL,"&gt;"""))),""),"")</f>
        <v/>
      </c>
      <c r="FI111" s="30" t="str">
        <f t="shared" si="45"/>
        <v/>
      </c>
      <c r="FM111" s="29"/>
      <c r="FN111" s="33"/>
      <c r="FO111" s="29"/>
      <c r="FP111" s="33"/>
      <c r="FQ111" s="29" t="str">
        <f t="shared" si="46"/>
        <v/>
      </c>
      <c r="FS111" s="32" t="str">
        <f t="shared" si="47"/>
        <v/>
      </c>
      <c r="FT111" s="43"/>
      <c r="FU111" s="32" t="str">
        <f t="shared" ca="1" si="48"/>
        <v/>
      </c>
      <c r="FW111" s="32" t="str">
        <f>IFERROR(IFERROR(IF(FI111="","",SUMIFS(FU$101:FU111,$B$101:$B111,SWITCH\CALC\ACTIVE&amp;"*",$X$101:$X111, IF(CALCULATOR\LVL\FORMAT\ENTRY&lt;&gt;MARKER\CHECK,LVL\COL,"&gt;"""))),"") / IFERROR(IF(FI111="","",SUMIFS($BO$101:$BO111,$B$101:$B111,SWITCH\CALC\ACTIVE&amp;"*",$X$101:$X111, IF(CALCULATOR\LVL\FORMAT\ENTRY&lt;&gt;MARKER\CHECK,LVL\COL,"&gt;"""))),""),"")</f>
        <v/>
      </c>
      <c r="FX111" s="175"/>
      <c r="FZ111" s="32" t="str">
        <f t="shared" ca="1" si="49"/>
        <v/>
      </c>
      <c r="GA111" s="32" t="str">
        <f t="shared" ref="GA111:GM111" ca="1" si="63">IFERROR(IF($J111=LARGE($J$101:$J$300,GA$98), ( INDEX( INDIRECT($FY$95),MATCH(LARGE($J$101:$J$300,GA$98),$J$101:$J$300,0)) ), FZ111 ),"")</f>
        <v/>
      </c>
      <c r="GB111" s="32" t="str">
        <f t="shared" ca="1" si="63"/>
        <v/>
      </c>
      <c r="GC111" s="32" t="str">
        <f t="shared" ca="1" si="63"/>
        <v/>
      </c>
      <c r="GD111" s="32" t="str">
        <f t="shared" ca="1" si="63"/>
        <v/>
      </c>
      <c r="GE111" s="32" t="str">
        <f t="shared" ca="1" si="63"/>
        <v/>
      </c>
      <c r="GF111" s="32" t="str">
        <f t="shared" ca="1" si="63"/>
        <v/>
      </c>
      <c r="GG111" s="32" t="str">
        <f t="shared" ca="1" si="63"/>
        <v/>
      </c>
      <c r="GH111" s="32" t="str">
        <f t="shared" ca="1" si="63"/>
        <v/>
      </c>
      <c r="GI111" s="32" t="str">
        <f t="shared" ca="1" si="63"/>
        <v/>
      </c>
      <c r="GJ111" s="32" t="str">
        <f t="shared" ca="1" si="63"/>
        <v/>
      </c>
      <c r="GK111" s="32" t="str">
        <f t="shared" ca="1" si="63"/>
        <v/>
      </c>
      <c r="GL111" s="32" t="str">
        <f t="shared" ca="1" si="63"/>
        <v/>
      </c>
      <c r="GM111" s="32" t="str">
        <f t="shared" ca="1" si="63"/>
        <v/>
      </c>
    </row>
    <row r="112" spans="2:195" ht="22.5" hidden="1" customHeight="1" thickTop="1" thickBot="1">
      <c r="B112" s="25" t="str">
        <f t="array" ref="B112">IFERROR(IF($AF112="","",IF($C112=SWITCH\CALC\INACTV,SWITCH\CALC\INACTV,IF($AG112="",SWITCH\CALC\INACTV,IF(AND(LARGE(IF($AF$101:$AF$300=$AF112,$AU$101:$AU$300),1)&gt;1,$AU112=1),SWITCH\CALC\INACTV,SWITCH\CALC\ACTIVE)))),SWITCH\CALC\ACTIVE)</f>
        <v/>
      </c>
      <c r="C112" s="25" t="str">
        <f ca="1">IFERROR(IF($AF112="","",IF(AND(CALCULATOR\LVL\FORMAT\ENTRY="",$X112&lt;&gt;LVL\COL),SWITCH\CALC\INACTV,IF(INDIRECT("'ENROLLMENT'!" &amp; SUBSTITUTE(ADDRESS(1,MATCH(C$1,#REF!,0),4),"1","") &amp; $AC112 )="","",INDIRECT("'ENROLLMENT'!" &amp; SUBSTITUTE(ADDRESS(1,MATCH(C$1,#REF!,0),4),"1","") &amp; $AC112 )))),"")</f>
        <v/>
      </c>
      <c r="D112" s="222" t="e">
        <f t="shared" ca="1" si="60"/>
        <v>#N/A</v>
      </c>
      <c r="F112" s="25">
        <v>-89</v>
      </c>
      <c r="H112" s="139" t="str">
        <f t="shared" ca="1" si="28"/>
        <v/>
      </c>
      <c r="I112" s="140"/>
      <c r="J112" s="143" t="str">
        <f t="shared" si="29"/>
        <v/>
      </c>
      <c r="L112" s="210" t="e">
        <f t="shared" ca="1" si="30"/>
        <v>#N/A</v>
      </c>
      <c r="N112" s="26" t="str">
        <f ca="1">IFERROR(IF(INDIRECT("'ENROLLMENT'!" &amp; SUBSTITUTE(ADDRESS(1,MATCH(N$1,#REF!,0),4),"1","") &amp; $AC112 )="","",INDIRECT("'ENROLLMENT'!" &amp; SUBSTITUTE(ADDRESS(1,MATCH(N$1,#REF!,0),4),"1","") &amp; $AC112 )),"")</f>
        <v/>
      </c>
      <c r="R112" s="27" t="str">
        <f t="shared" ca="1" si="32"/>
        <v/>
      </c>
      <c r="V112" s="27"/>
      <c r="X112" s="27" t="str">
        <f ca="1">IFERROR(IF(INDIRECT("'ENROLLMENT'!" &amp; SUBSTITUTE(ADDRESS(1,MATCH(X$1,#REF!,0),4),"1","") &amp; $AC112 )="","",INDIRECT("'ENROLLMENT'!" &amp; SUBSTITUTE(ADDRESS(1,MATCH(X$1,#REF!,0),4),"1","") &amp; $AC112 )),"")</f>
        <v/>
      </c>
      <c r="Z112" s="4"/>
      <c r="AB112" s="18"/>
      <c r="AC112" s="25" t="str">
        <f t="shared" ca="1" si="52"/>
        <v/>
      </c>
      <c r="AD112" s="20"/>
      <c r="AE112" s="18"/>
      <c r="AF112" s="26"/>
      <c r="AG112" s="30"/>
      <c r="AH112" s="28"/>
      <c r="AI112" s="241"/>
      <c r="AJ112" s="242"/>
      <c r="AK112" s="242"/>
      <c r="AL112" s="242"/>
      <c r="AM112" s="242"/>
      <c r="AN112" s="242"/>
      <c r="AO112" s="242"/>
      <c r="AP112" s="242"/>
      <c r="AQ112" s="243"/>
      <c r="AR112" s="28"/>
      <c r="AS112" s="29"/>
      <c r="AT112" s="19"/>
      <c r="AU112" s="27"/>
      <c r="AV112" s="20"/>
      <c r="AZ112" s="31"/>
      <c r="BM112" s="29" t="str">
        <f ca="1">IFERROR(IF(INDIRECT("'ENROLLMENT'!" &amp; SUBSTITUTE(ADDRESS(1,MATCH(BM$1,#REF!,0),4),"1","") &amp; $AC112 )="","",INDIRECT("'ENROLLMENT'!" &amp; SUBSTITUTE(ADDRESS(1,MATCH(BM$1,#REF!,0),4),"1","") &amp; $AC112 )),"")</f>
        <v/>
      </c>
      <c r="BN112" s="33"/>
      <c r="BO112" s="29" t="str">
        <f ca="1">IFERROR(IF(INDIRECT("'ENROLLMENT'!" &amp; SUBSTITUTE(ADDRESS(1,MATCH(BO$1,#REF!,0),4),"1","") &amp; $AC112 )="","",INDIRECT("'ENROLLMENT'!" &amp; SUBSTITUTE(ADDRESS(1,MATCH(BO$1,#REF!,0),4),"1","") &amp; $AC112 )),"")</f>
        <v/>
      </c>
      <c r="BP112" s="33"/>
      <c r="BQ112" s="29" t="str">
        <f ca="1">IFERROR(IF(INDIRECT("'ENROLLMENT'!" &amp; SUBSTITUTE(ADDRESS(1,MATCH(BQ$1,#REF!,0),4),"1","") &amp; $AC112 )="","",INDIRECT("'ENROLLMENT'!" &amp; SUBSTITUTE(ADDRESS(1,MATCH(BQ$1,#REF!,0),4),"1","") &amp; $AC112 )),"")</f>
        <v/>
      </c>
      <c r="BS112" s="32" t="str">
        <f ca="1">IFERROR(IF(INDIRECT("'ENROLLMENT'!" &amp; SUBSTITUTE(ADDRESS(1,MATCH(BS$1,#REF!,0),4),"1","") &amp; $AC112 )="","",INDIRECT("'ENROLLMENT'!" &amp; SUBSTITUTE(ADDRESS(1,MATCH(BS$1,#REF!,0),4),"1","") &amp; $AC112 )),"")</f>
        <v/>
      </c>
      <c r="BT112" s="43"/>
      <c r="BU112" s="32" t="str">
        <f ca="1">IFERROR(IF(INDIRECT("'ENROLLMENT'!" &amp; SUBSTITUTE(ADDRESS(1,MATCH(BU$1,#REF!,0),4),"1","") &amp; $AC112 )="","",INDIRECT("'ENROLLMENT'!" &amp; SUBSTITUTE(ADDRESS(1,MATCH(BU$1,#REF!,0),4),"1","") &amp; $AC112 )),"")</f>
        <v/>
      </c>
      <c r="BW112" s="33"/>
      <c r="BZ112" s="27"/>
      <c r="CI112" s="30" t="str">
        <f t="shared" si="33"/>
        <v/>
      </c>
      <c r="CM112" s="29"/>
      <c r="CN112" s="33"/>
      <c r="CO112" s="29"/>
      <c r="CP112" s="33"/>
      <c r="CQ112" s="29" t="str">
        <f t="shared" si="34"/>
        <v/>
      </c>
      <c r="CS112" s="32" t="str">
        <f t="shared" si="35"/>
        <v/>
      </c>
      <c r="CT112" s="43"/>
      <c r="CU112" s="32" t="str">
        <f t="shared" ca="1" si="36"/>
        <v/>
      </c>
      <c r="CW112" s="32" t="str">
        <f>IFERROR(IFERROR(IF(CI112="","",SUMIFS(CU$101:CU112,$B$101:$B112,SWITCH\CALC\ACTIVE&amp;"*",$X$101:$X112, IF(CALCULATOR\LVL\FORMAT\ENTRY&lt;&gt;MARKER\CHECK,LVL\COL,"&gt;"""))),"") / IFERROR(IF(CI112="","",SUMIFS($BO$101:$BO112,$B$101:$B112,SWITCH\CALC\ACTIVE&amp;"*",$X$101:$X112, IF(CALCULATOR\LVL\FORMAT\ENTRY&lt;&gt;MARKER\CHECK,LVL\COL,"&gt;"""))),""),"")</f>
        <v/>
      </c>
      <c r="DI112" s="30" t="str">
        <f t="shared" si="37"/>
        <v/>
      </c>
      <c r="DM112" s="29"/>
      <c r="DN112" s="33"/>
      <c r="DO112" s="29"/>
      <c r="DP112" s="33"/>
      <c r="DQ112" s="29" t="str">
        <f t="shared" si="38"/>
        <v/>
      </c>
      <c r="DS112" s="32" t="str">
        <f t="shared" si="39"/>
        <v/>
      </c>
      <c r="DT112" s="43"/>
      <c r="DU112" s="32" t="str">
        <f t="shared" ca="1" si="40"/>
        <v/>
      </c>
      <c r="DW112" s="32" t="str">
        <f>IFERROR(IFERROR(IF(DI112="","",SUMIFS(DU$101:DU112,$B$101:$B112,SWITCH\CALC\ACTIVE&amp;"*",$X$101:$X112, IF(CALCULATOR\LVL\FORMAT\ENTRY&lt;&gt;MARKER\CHECK,LVL\COL,"&gt;"""))),"") / IFERROR(IF(DI112="","",SUMIFS($BO$101:$BO112,$B$101:$B112,SWITCH\CALC\ACTIVE&amp;"*",$X$101:$X112, IF(CALCULATOR\LVL\FORMAT\ENTRY&lt;&gt;MARKER\CHECK,LVL\COL,"&gt;"""))),""),"")</f>
        <v/>
      </c>
      <c r="EI112" s="30" t="str">
        <f t="shared" si="41"/>
        <v/>
      </c>
      <c r="EM112" s="29"/>
      <c r="EN112" s="33"/>
      <c r="EO112" s="29"/>
      <c r="EP112" s="33"/>
      <c r="EQ112" s="29" t="str">
        <f t="shared" si="42"/>
        <v/>
      </c>
      <c r="ES112" s="32" t="str">
        <f t="shared" si="43"/>
        <v/>
      </c>
      <c r="ET112" s="43"/>
      <c r="EU112" s="32" t="str">
        <f t="shared" ca="1" si="44"/>
        <v/>
      </c>
      <c r="EW112" s="32" t="str">
        <f>IFERROR(IFERROR(IF(EI112="","",SUMIFS(EU$101:EU112,$B$101:$B112,SWITCH\CALC\ACTIVE&amp;"*",$X$101:$X112, IF(CALCULATOR\LVL\FORMAT\ENTRY&lt;&gt;MARKER\CHECK,LVL\COL,"&gt;"""))),"") / IFERROR(IF(EI112="","",SUMIFS($BO$101:$BO112,$B$101:$B112,SWITCH\CALC\ACTIVE&amp;"*",$X$101:$X112, IF(CALCULATOR\LVL\FORMAT\ENTRY&lt;&gt;MARKER\CHECK,LVL\COL,"&gt;"""))),""),"")</f>
        <v/>
      </c>
      <c r="FI112" s="30" t="str">
        <f t="shared" si="45"/>
        <v/>
      </c>
      <c r="FM112" s="29"/>
      <c r="FN112" s="33"/>
      <c r="FO112" s="29"/>
      <c r="FP112" s="33"/>
      <c r="FQ112" s="29" t="str">
        <f t="shared" si="46"/>
        <v/>
      </c>
      <c r="FS112" s="32" t="str">
        <f t="shared" si="47"/>
        <v/>
      </c>
      <c r="FT112" s="43"/>
      <c r="FU112" s="32" t="str">
        <f t="shared" ca="1" si="48"/>
        <v/>
      </c>
      <c r="FW112" s="32" t="str">
        <f>IFERROR(IFERROR(IF(FI112="","",SUMIFS(FU$101:FU112,$B$101:$B112,SWITCH\CALC\ACTIVE&amp;"*",$X$101:$X112, IF(CALCULATOR\LVL\FORMAT\ENTRY&lt;&gt;MARKER\CHECK,LVL\COL,"&gt;"""))),"") / IFERROR(IF(FI112="","",SUMIFS($BO$101:$BO112,$B$101:$B112,SWITCH\CALC\ACTIVE&amp;"*",$X$101:$X112, IF(CALCULATOR\LVL\FORMAT\ENTRY&lt;&gt;MARKER\CHECK,LVL\COL,"&gt;"""))),""),"")</f>
        <v/>
      </c>
      <c r="FX112" s="175"/>
      <c r="FZ112" s="32" t="str">
        <f t="shared" ca="1" si="49"/>
        <v/>
      </c>
      <c r="GA112" s="32" t="str">
        <f t="shared" ref="GA112:GM112" ca="1" si="64">IFERROR(IF($J112=LARGE($J$101:$J$300,GA$98), ( INDEX( INDIRECT($FY$95),MATCH(LARGE($J$101:$J$300,GA$98),$J$101:$J$300,0)) ), FZ112 ),"")</f>
        <v/>
      </c>
      <c r="GB112" s="32" t="str">
        <f t="shared" ca="1" si="64"/>
        <v/>
      </c>
      <c r="GC112" s="32" t="str">
        <f t="shared" ca="1" si="64"/>
        <v/>
      </c>
      <c r="GD112" s="32" t="str">
        <f t="shared" ca="1" si="64"/>
        <v/>
      </c>
      <c r="GE112" s="32" t="str">
        <f t="shared" ca="1" si="64"/>
        <v/>
      </c>
      <c r="GF112" s="32" t="str">
        <f t="shared" ca="1" si="64"/>
        <v/>
      </c>
      <c r="GG112" s="32" t="str">
        <f t="shared" ca="1" si="64"/>
        <v/>
      </c>
      <c r="GH112" s="32" t="str">
        <f t="shared" ca="1" si="64"/>
        <v/>
      </c>
      <c r="GI112" s="32" t="str">
        <f t="shared" ca="1" si="64"/>
        <v/>
      </c>
      <c r="GJ112" s="32" t="str">
        <f t="shared" ca="1" si="64"/>
        <v/>
      </c>
      <c r="GK112" s="32" t="str">
        <f t="shared" ca="1" si="64"/>
        <v/>
      </c>
      <c r="GL112" s="32" t="str">
        <f t="shared" ca="1" si="64"/>
        <v/>
      </c>
      <c r="GM112" s="32" t="str">
        <f t="shared" ca="1" si="64"/>
        <v/>
      </c>
    </row>
    <row r="113" spans="2:195" ht="22.5" hidden="1" customHeight="1" thickTop="1" thickBot="1">
      <c r="B113" s="25" t="str">
        <f t="array" ref="B113">IFERROR(IF($AF113="","",IF($C113=SWITCH\CALC\INACTV,SWITCH\CALC\INACTV,IF($AG113="",SWITCH\CALC\INACTV,IF(AND(LARGE(IF($AF$101:$AF$300=$AF113,$AU$101:$AU$300),1)&gt;1,$AU113=1),SWITCH\CALC\INACTV,SWITCH\CALC\ACTIVE)))),SWITCH\CALC\ACTIVE)</f>
        <v/>
      </c>
      <c r="C113" s="25" t="str">
        <f ca="1">IFERROR(IF($AF113="","",IF(AND(CALCULATOR\LVL\FORMAT\ENTRY="",$X113&lt;&gt;LVL\COL),SWITCH\CALC\INACTV,IF(INDIRECT("'ENROLLMENT'!" &amp; SUBSTITUTE(ADDRESS(1,MATCH(C$1,#REF!,0),4),"1","") &amp; $AC113 )="","",INDIRECT("'ENROLLMENT'!" &amp; SUBSTITUTE(ADDRESS(1,MATCH(C$1,#REF!,0),4),"1","") &amp; $AC113 )))),"")</f>
        <v/>
      </c>
      <c r="D113" s="222" t="e">
        <f t="shared" ca="1" si="60"/>
        <v>#N/A</v>
      </c>
      <c r="F113" s="25">
        <v>-88</v>
      </c>
      <c r="H113" s="139" t="str">
        <f t="shared" ca="1" si="28"/>
        <v/>
      </c>
      <c r="I113" s="140"/>
      <c r="J113" s="143" t="str">
        <f t="shared" si="29"/>
        <v/>
      </c>
      <c r="L113" s="210">
        <f t="shared" ref="L113:L144" si="65">AG113</f>
        <v>0</v>
      </c>
      <c r="N113" s="26" t="str">
        <f ca="1">IFERROR(IF(INDIRECT("'ENROLLMENT'!" &amp; SUBSTITUTE(ADDRESS(1,MATCH(N$1,#REF!,0),4),"1","") &amp; $AC113 )="","",INDIRECT("'ENROLLMENT'!" &amp; SUBSTITUTE(ADDRESS(1,MATCH(N$1,#REF!,0),4),"1","") &amp; $AC113 )),"")</f>
        <v/>
      </c>
      <c r="R113" s="27" t="str">
        <f t="shared" ca="1" si="32"/>
        <v/>
      </c>
      <c r="V113" s="27"/>
      <c r="X113" s="27" t="str">
        <f ca="1">IFERROR(IF(INDIRECT("'ENROLLMENT'!" &amp; SUBSTITUTE(ADDRESS(1,MATCH(X$1,#REF!,0),4),"1","") &amp; $AC113 )="","",INDIRECT("'ENROLLMENT'!" &amp; SUBSTITUTE(ADDRESS(1,MATCH(X$1,#REF!,0),4),"1","") &amp; $AC113 )),"")</f>
        <v/>
      </c>
      <c r="Z113" s="4"/>
      <c r="AB113" s="18"/>
      <c r="AC113" s="25" t="str">
        <f t="shared" ca="1" si="52"/>
        <v/>
      </c>
      <c r="AD113" s="20"/>
      <c r="AE113" s="18"/>
      <c r="AF113" s="26"/>
      <c r="AG113" s="30"/>
      <c r="AH113" s="28"/>
      <c r="AI113" s="241"/>
      <c r="AJ113" s="242"/>
      <c r="AK113" s="242"/>
      <c r="AL113" s="242"/>
      <c r="AM113" s="242"/>
      <c r="AN113" s="242"/>
      <c r="AO113" s="242"/>
      <c r="AP113" s="242"/>
      <c r="AQ113" s="243"/>
      <c r="AR113" s="28"/>
      <c r="AS113" s="29"/>
      <c r="AT113" s="19"/>
      <c r="AU113" s="27"/>
      <c r="AV113" s="20"/>
      <c r="AZ113" s="31"/>
      <c r="BM113" s="29" t="str">
        <f ca="1">IFERROR(IF(INDIRECT("'ENROLLMENT'!" &amp; SUBSTITUTE(ADDRESS(1,MATCH(BM$1,#REF!,0),4),"1","") &amp; $AC113 )="","",INDIRECT("'ENROLLMENT'!" &amp; SUBSTITUTE(ADDRESS(1,MATCH(BM$1,#REF!,0),4),"1","") &amp; $AC113 )),"")</f>
        <v/>
      </c>
      <c r="BN113" s="33"/>
      <c r="BO113" s="29" t="str">
        <f ca="1">IFERROR(IF(INDIRECT("'ENROLLMENT'!" &amp; SUBSTITUTE(ADDRESS(1,MATCH(BO$1,#REF!,0),4),"1","") &amp; $AC113 )="","",INDIRECT("'ENROLLMENT'!" &amp; SUBSTITUTE(ADDRESS(1,MATCH(BO$1,#REF!,0),4),"1","") &amp; $AC113 )),"")</f>
        <v/>
      </c>
      <c r="BP113" s="33"/>
      <c r="BQ113" s="29" t="str">
        <f ca="1">IFERROR(IF(INDIRECT("'ENROLLMENT'!" &amp; SUBSTITUTE(ADDRESS(1,MATCH(BQ$1,#REF!,0),4),"1","") &amp; $AC113 )="","",INDIRECT("'ENROLLMENT'!" &amp; SUBSTITUTE(ADDRESS(1,MATCH(BQ$1,#REF!,0),4),"1","") &amp; $AC113 )),"")</f>
        <v/>
      </c>
      <c r="BS113" s="32" t="str">
        <f ca="1">IFERROR(IF(INDIRECT("'ENROLLMENT'!" &amp; SUBSTITUTE(ADDRESS(1,MATCH(BS$1,#REF!,0),4),"1","") &amp; $AC113 )="","",INDIRECT("'ENROLLMENT'!" &amp; SUBSTITUTE(ADDRESS(1,MATCH(BS$1,#REF!,0),4),"1","") &amp; $AC113 )),"")</f>
        <v/>
      </c>
      <c r="BT113" s="43"/>
      <c r="BU113" s="32" t="str">
        <f ca="1">IFERROR(IF(INDIRECT("'ENROLLMENT'!" &amp; SUBSTITUTE(ADDRESS(1,MATCH(BU$1,#REF!,0),4),"1","") &amp; $AC113 )="","",INDIRECT("'ENROLLMENT'!" &amp; SUBSTITUTE(ADDRESS(1,MATCH(BU$1,#REF!,0),4),"1","") &amp; $AC113 )),"")</f>
        <v/>
      </c>
      <c r="BW113" s="33"/>
      <c r="BZ113" s="27"/>
      <c r="CI113" s="30" t="str">
        <f t="shared" si="33"/>
        <v/>
      </c>
      <c r="CM113" s="29"/>
      <c r="CN113" s="33"/>
      <c r="CO113" s="29"/>
      <c r="CP113" s="33"/>
      <c r="CQ113" s="29" t="str">
        <f t="shared" si="34"/>
        <v/>
      </c>
      <c r="CS113" s="32" t="str">
        <f t="shared" si="35"/>
        <v/>
      </c>
      <c r="CT113" s="43"/>
      <c r="CU113" s="32" t="str">
        <f t="shared" ca="1" si="36"/>
        <v/>
      </c>
      <c r="CW113" s="32" t="str">
        <f>IFERROR(IFERROR(IF(CI113="","",SUMIFS(CU$101:CU113,$B$101:$B113,SWITCH\CALC\ACTIVE&amp;"*",$X$101:$X113, IF(CALCULATOR\LVL\FORMAT\ENTRY&lt;&gt;MARKER\CHECK,LVL\COL,"&gt;"""))),"") / IFERROR(IF(CI113="","",SUMIFS($BO$101:$BO113,$B$101:$B113,SWITCH\CALC\ACTIVE&amp;"*",$X$101:$X113, IF(CALCULATOR\LVL\FORMAT\ENTRY&lt;&gt;MARKER\CHECK,LVL\COL,"&gt;"""))),""),"")</f>
        <v/>
      </c>
      <c r="DI113" s="30" t="str">
        <f t="shared" si="37"/>
        <v/>
      </c>
      <c r="DM113" s="29"/>
      <c r="DN113" s="33"/>
      <c r="DO113" s="29"/>
      <c r="DP113" s="33"/>
      <c r="DQ113" s="29" t="str">
        <f t="shared" si="38"/>
        <v/>
      </c>
      <c r="DS113" s="32" t="str">
        <f t="shared" si="39"/>
        <v/>
      </c>
      <c r="DT113" s="43"/>
      <c r="DU113" s="32" t="str">
        <f t="shared" ca="1" si="40"/>
        <v/>
      </c>
      <c r="DW113" s="32" t="str">
        <f>IFERROR(IFERROR(IF(DI113="","",SUMIFS(DU$101:DU113,$B$101:$B113,SWITCH\CALC\ACTIVE&amp;"*",$X$101:$X113, IF(CALCULATOR\LVL\FORMAT\ENTRY&lt;&gt;MARKER\CHECK,LVL\COL,"&gt;"""))),"") / IFERROR(IF(DI113="","",SUMIFS($BO$101:$BO113,$B$101:$B113,SWITCH\CALC\ACTIVE&amp;"*",$X$101:$X113, IF(CALCULATOR\LVL\FORMAT\ENTRY&lt;&gt;MARKER\CHECK,LVL\COL,"&gt;"""))),""),"")</f>
        <v/>
      </c>
      <c r="EI113" s="30" t="str">
        <f t="shared" si="41"/>
        <v/>
      </c>
      <c r="EM113" s="29"/>
      <c r="EN113" s="33"/>
      <c r="EO113" s="29"/>
      <c r="EP113" s="33"/>
      <c r="EQ113" s="29" t="str">
        <f t="shared" si="42"/>
        <v/>
      </c>
      <c r="ES113" s="32" t="str">
        <f t="shared" si="43"/>
        <v/>
      </c>
      <c r="ET113" s="43"/>
      <c r="EU113" s="32" t="str">
        <f t="shared" ca="1" si="44"/>
        <v/>
      </c>
      <c r="EW113" s="32" t="str">
        <f>IFERROR(IFERROR(IF(EI113="","",SUMIFS(EU$101:EU113,$B$101:$B113,SWITCH\CALC\ACTIVE&amp;"*",$X$101:$X113, IF(CALCULATOR\LVL\FORMAT\ENTRY&lt;&gt;MARKER\CHECK,LVL\COL,"&gt;"""))),"") / IFERROR(IF(EI113="","",SUMIFS($BO$101:$BO113,$B$101:$B113,SWITCH\CALC\ACTIVE&amp;"*",$X$101:$X113, IF(CALCULATOR\LVL\FORMAT\ENTRY&lt;&gt;MARKER\CHECK,LVL\COL,"&gt;"""))),""),"")</f>
        <v/>
      </c>
      <c r="FI113" s="30" t="str">
        <f t="shared" si="45"/>
        <v/>
      </c>
      <c r="FM113" s="29"/>
      <c r="FN113" s="33"/>
      <c r="FO113" s="29"/>
      <c r="FP113" s="33"/>
      <c r="FQ113" s="29" t="str">
        <f t="shared" si="46"/>
        <v/>
      </c>
      <c r="FS113" s="32" t="str">
        <f t="shared" si="47"/>
        <v/>
      </c>
      <c r="FT113" s="43"/>
      <c r="FU113" s="32" t="str">
        <f t="shared" ca="1" si="48"/>
        <v/>
      </c>
      <c r="FW113" s="32" t="str">
        <f>IFERROR(IFERROR(IF(FI113="","",SUMIFS(FU$101:FU113,$B$101:$B113,SWITCH\CALC\ACTIVE&amp;"*",$X$101:$X113, IF(CALCULATOR\LVL\FORMAT\ENTRY&lt;&gt;MARKER\CHECK,LVL\COL,"&gt;"""))),"") / IFERROR(IF(FI113="","",SUMIFS($BO$101:$BO113,$B$101:$B113,SWITCH\CALC\ACTIVE&amp;"*",$X$101:$X113, IF(CALCULATOR\LVL\FORMAT\ENTRY&lt;&gt;MARKER\CHECK,LVL\COL,"&gt;"""))),""),"")</f>
        <v/>
      </c>
      <c r="FX113" s="175"/>
      <c r="FZ113" s="32" t="str">
        <f t="shared" ca="1" si="49"/>
        <v/>
      </c>
      <c r="GA113" s="32" t="str">
        <f t="shared" ref="GA113:GM113" ca="1" si="66">IFERROR(IF($J113=LARGE($J$101:$J$300,GA$98), ( INDEX( INDIRECT($FY$95),MATCH(LARGE($J$101:$J$300,GA$98),$J$101:$J$300,0)) ), FZ113 ),"")</f>
        <v/>
      </c>
      <c r="GB113" s="32" t="str">
        <f t="shared" ca="1" si="66"/>
        <v/>
      </c>
      <c r="GC113" s="32" t="str">
        <f t="shared" ca="1" si="66"/>
        <v/>
      </c>
      <c r="GD113" s="32" t="str">
        <f t="shared" ca="1" si="66"/>
        <v/>
      </c>
      <c r="GE113" s="32" t="str">
        <f t="shared" ca="1" si="66"/>
        <v/>
      </c>
      <c r="GF113" s="32" t="str">
        <f t="shared" ca="1" si="66"/>
        <v/>
      </c>
      <c r="GG113" s="32" t="str">
        <f t="shared" ca="1" si="66"/>
        <v/>
      </c>
      <c r="GH113" s="32" t="str">
        <f t="shared" ca="1" si="66"/>
        <v/>
      </c>
      <c r="GI113" s="32" t="str">
        <f t="shared" ca="1" si="66"/>
        <v/>
      </c>
      <c r="GJ113" s="32" t="str">
        <f t="shared" ca="1" si="66"/>
        <v/>
      </c>
      <c r="GK113" s="32" t="str">
        <f t="shared" ca="1" si="66"/>
        <v/>
      </c>
      <c r="GL113" s="32" t="str">
        <f t="shared" ca="1" si="66"/>
        <v/>
      </c>
      <c r="GM113" s="32" t="str">
        <f t="shared" ca="1" si="66"/>
        <v/>
      </c>
    </row>
    <row r="114" spans="2:195" ht="22.5" hidden="1" customHeight="1" thickTop="1" thickBot="1">
      <c r="B114" s="25" t="str">
        <f t="array" ref="B114">IFERROR(IF($AF114="","",IF($C114=SWITCH\CALC\INACTV,SWITCH\CALC\INACTV,IF($AG114="",SWITCH\CALC\INACTV,IF(AND(LARGE(IF($AF$101:$AF$300=$AF114,$AU$101:$AU$300),1)&gt;1,$AU114=1),SWITCH\CALC\INACTV,SWITCH\CALC\ACTIVE)))),SWITCH\CALC\ACTIVE)</f>
        <v/>
      </c>
      <c r="C114" s="25" t="str">
        <f ca="1">IFERROR(IF($AF114="","",IF(AND(CALCULATOR\LVL\FORMAT\ENTRY="",$X114&lt;&gt;LVL\COL),SWITCH\CALC\INACTV,IF(INDIRECT("'ENROLLMENT'!" &amp; SUBSTITUTE(ADDRESS(1,MATCH(C$1,#REF!,0),4),"1","") &amp; $AC114 )="","",INDIRECT("'ENROLLMENT'!" &amp; SUBSTITUTE(ADDRESS(1,MATCH(C$1,#REF!,0),4),"1","") &amp; $AC114 )))),"")</f>
        <v/>
      </c>
      <c r="D114" s="222" t="e">
        <f t="shared" ca="1" si="60"/>
        <v>#N/A</v>
      </c>
      <c r="F114" s="25">
        <v>-87</v>
      </c>
      <c r="H114" s="139" t="str">
        <f t="shared" ca="1" si="28"/>
        <v/>
      </c>
      <c r="I114" s="140"/>
      <c r="J114" s="143" t="str">
        <f t="shared" si="29"/>
        <v/>
      </c>
      <c r="L114" s="210">
        <f t="shared" si="65"/>
        <v>0</v>
      </c>
      <c r="N114" s="26" t="str">
        <f ca="1">IFERROR(IF(INDIRECT("'ENROLLMENT'!" &amp; SUBSTITUTE(ADDRESS(1,MATCH(N$1,#REF!,0),4),"1","") &amp; $AC114 )="","",INDIRECT("'ENROLLMENT'!" &amp; SUBSTITUTE(ADDRESS(1,MATCH(N$1,#REF!,0),4),"1","") &amp; $AC114 )),"")</f>
        <v/>
      </c>
      <c r="R114" s="27" t="str">
        <f t="shared" ca="1" si="32"/>
        <v/>
      </c>
      <c r="V114" s="27"/>
      <c r="X114" s="27" t="str">
        <f ca="1">IFERROR(IF(INDIRECT("'ENROLLMENT'!" &amp; SUBSTITUTE(ADDRESS(1,MATCH(X$1,#REF!,0),4),"1","") &amp; $AC114 )="","",INDIRECT("'ENROLLMENT'!" &amp; SUBSTITUTE(ADDRESS(1,MATCH(X$1,#REF!,0),4),"1","") &amp; $AC114 )),"")</f>
        <v/>
      </c>
      <c r="Z114" s="4"/>
      <c r="AB114" s="18"/>
      <c r="AC114" s="25" t="str">
        <f t="shared" ca="1" si="52"/>
        <v/>
      </c>
      <c r="AD114" s="20"/>
      <c r="AE114" s="18"/>
      <c r="AF114" s="26"/>
      <c r="AG114" s="30"/>
      <c r="AH114" s="28"/>
      <c r="AI114" s="241"/>
      <c r="AJ114" s="242"/>
      <c r="AK114" s="242"/>
      <c r="AL114" s="242"/>
      <c r="AM114" s="242"/>
      <c r="AN114" s="242"/>
      <c r="AO114" s="242"/>
      <c r="AP114" s="242"/>
      <c r="AQ114" s="243"/>
      <c r="AR114" s="28"/>
      <c r="AS114" s="29"/>
      <c r="AT114" s="19"/>
      <c r="AU114" s="27"/>
      <c r="AV114" s="20"/>
      <c r="AZ114" s="31"/>
      <c r="BM114" s="29" t="str">
        <f ca="1">IFERROR(IF(INDIRECT("'ENROLLMENT'!" &amp; SUBSTITUTE(ADDRESS(1,MATCH(BM$1,#REF!,0),4),"1","") &amp; $AC114 )="","",INDIRECT("'ENROLLMENT'!" &amp; SUBSTITUTE(ADDRESS(1,MATCH(BM$1,#REF!,0),4),"1","") &amp; $AC114 )),"")</f>
        <v/>
      </c>
      <c r="BN114" s="33"/>
      <c r="BO114" s="29" t="str">
        <f ca="1">IFERROR(IF(INDIRECT("'ENROLLMENT'!" &amp; SUBSTITUTE(ADDRESS(1,MATCH(BO$1,#REF!,0),4),"1","") &amp; $AC114 )="","",INDIRECT("'ENROLLMENT'!" &amp; SUBSTITUTE(ADDRESS(1,MATCH(BO$1,#REF!,0),4),"1","") &amp; $AC114 )),"")</f>
        <v/>
      </c>
      <c r="BP114" s="33"/>
      <c r="BQ114" s="29" t="str">
        <f ca="1">IFERROR(IF(INDIRECT("'ENROLLMENT'!" &amp; SUBSTITUTE(ADDRESS(1,MATCH(BQ$1,#REF!,0),4),"1","") &amp; $AC114 )="","",INDIRECT("'ENROLLMENT'!" &amp; SUBSTITUTE(ADDRESS(1,MATCH(BQ$1,#REF!,0),4),"1","") &amp; $AC114 )),"")</f>
        <v/>
      </c>
      <c r="BS114" s="32" t="str">
        <f ca="1">IFERROR(IF(INDIRECT("'ENROLLMENT'!" &amp; SUBSTITUTE(ADDRESS(1,MATCH(BS$1,#REF!,0),4),"1","") &amp; $AC114 )="","",INDIRECT("'ENROLLMENT'!" &amp; SUBSTITUTE(ADDRESS(1,MATCH(BS$1,#REF!,0),4),"1","") &amp; $AC114 )),"")</f>
        <v/>
      </c>
      <c r="BT114" s="43"/>
      <c r="BU114" s="32" t="str">
        <f ca="1">IFERROR(IF(INDIRECT("'ENROLLMENT'!" &amp; SUBSTITUTE(ADDRESS(1,MATCH(BU$1,#REF!,0),4),"1","") &amp; $AC114 )="","",INDIRECT("'ENROLLMENT'!" &amp; SUBSTITUTE(ADDRESS(1,MATCH(BU$1,#REF!,0),4),"1","") &amp; $AC114 )),"")</f>
        <v/>
      </c>
      <c r="BW114" s="33"/>
      <c r="BZ114" s="27"/>
      <c r="CI114" s="30" t="str">
        <f t="shared" si="33"/>
        <v/>
      </c>
      <c r="CM114" s="29"/>
      <c r="CN114" s="33"/>
      <c r="CO114" s="29"/>
      <c r="CP114" s="33"/>
      <c r="CQ114" s="29" t="str">
        <f t="shared" si="34"/>
        <v/>
      </c>
      <c r="CS114" s="32" t="str">
        <f t="shared" si="35"/>
        <v/>
      </c>
      <c r="CT114" s="43"/>
      <c r="CU114" s="32" t="str">
        <f t="shared" ca="1" si="36"/>
        <v/>
      </c>
      <c r="CW114" s="32" t="str">
        <f>IFERROR(IFERROR(IF(CI114="","",SUMIFS(CU$101:CU114,$B$101:$B114,SWITCH\CALC\ACTIVE&amp;"*",$X$101:$X114, IF(CALCULATOR\LVL\FORMAT\ENTRY&lt;&gt;MARKER\CHECK,LVL\COL,"&gt;"""))),"") / IFERROR(IF(CI114="","",SUMIFS($BO$101:$BO114,$B$101:$B114,SWITCH\CALC\ACTIVE&amp;"*",$X$101:$X114, IF(CALCULATOR\LVL\FORMAT\ENTRY&lt;&gt;MARKER\CHECK,LVL\COL,"&gt;"""))),""),"")</f>
        <v/>
      </c>
      <c r="DI114" s="30" t="str">
        <f t="shared" si="37"/>
        <v/>
      </c>
      <c r="DM114" s="29"/>
      <c r="DN114" s="33"/>
      <c r="DO114" s="29"/>
      <c r="DP114" s="33"/>
      <c r="DQ114" s="29" t="str">
        <f t="shared" si="38"/>
        <v/>
      </c>
      <c r="DS114" s="32" t="str">
        <f t="shared" si="39"/>
        <v/>
      </c>
      <c r="DT114" s="43"/>
      <c r="DU114" s="32" t="str">
        <f t="shared" ca="1" si="40"/>
        <v/>
      </c>
      <c r="DW114" s="32" t="str">
        <f>IFERROR(IFERROR(IF(DI114="","",SUMIFS(DU$101:DU114,$B$101:$B114,SWITCH\CALC\ACTIVE&amp;"*",$X$101:$X114, IF(CALCULATOR\LVL\FORMAT\ENTRY&lt;&gt;MARKER\CHECK,LVL\COL,"&gt;"""))),"") / IFERROR(IF(DI114="","",SUMIFS($BO$101:$BO114,$B$101:$B114,SWITCH\CALC\ACTIVE&amp;"*",$X$101:$X114, IF(CALCULATOR\LVL\FORMAT\ENTRY&lt;&gt;MARKER\CHECK,LVL\COL,"&gt;"""))),""),"")</f>
        <v/>
      </c>
      <c r="EI114" s="30" t="str">
        <f t="shared" si="41"/>
        <v/>
      </c>
      <c r="EM114" s="29"/>
      <c r="EN114" s="33"/>
      <c r="EO114" s="29"/>
      <c r="EP114" s="33"/>
      <c r="EQ114" s="29" t="str">
        <f t="shared" si="42"/>
        <v/>
      </c>
      <c r="ES114" s="32" t="str">
        <f t="shared" si="43"/>
        <v/>
      </c>
      <c r="ET114" s="43"/>
      <c r="EU114" s="32" t="str">
        <f t="shared" ca="1" si="44"/>
        <v/>
      </c>
      <c r="EW114" s="32" t="str">
        <f>IFERROR(IFERROR(IF(EI114="","",SUMIFS(EU$101:EU114,$B$101:$B114,SWITCH\CALC\ACTIVE&amp;"*",$X$101:$X114, IF(CALCULATOR\LVL\FORMAT\ENTRY&lt;&gt;MARKER\CHECK,LVL\COL,"&gt;"""))),"") / IFERROR(IF(EI114="","",SUMIFS($BO$101:$BO114,$B$101:$B114,SWITCH\CALC\ACTIVE&amp;"*",$X$101:$X114, IF(CALCULATOR\LVL\FORMAT\ENTRY&lt;&gt;MARKER\CHECK,LVL\COL,"&gt;"""))),""),"")</f>
        <v/>
      </c>
      <c r="FI114" s="30" t="str">
        <f t="shared" si="45"/>
        <v/>
      </c>
      <c r="FM114" s="29"/>
      <c r="FN114" s="33"/>
      <c r="FO114" s="29"/>
      <c r="FP114" s="33"/>
      <c r="FQ114" s="29" t="str">
        <f t="shared" si="46"/>
        <v/>
      </c>
      <c r="FS114" s="32" t="str">
        <f t="shared" si="47"/>
        <v/>
      </c>
      <c r="FT114" s="43"/>
      <c r="FU114" s="32" t="str">
        <f t="shared" ca="1" si="48"/>
        <v/>
      </c>
      <c r="FW114" s="32" t="str">
        <f>IFERROR(IFERROR(IF(FI114="","",SUMIFS(FU$101:FU114,$B$101:$B114,SWITCH\CALC\ACTIVE&amp;"*",$X$101:$X114, IF(CALCULATOR\LVL\FORMAT\ENTRY&lt;&gt;MARKER\CHECK,LVL\COL,"&gt;"""))),"") / IFERROR(IF(FI114="","",SUMIFS($BO$101:$BO114,$B$101:$B114,SWITCH\CALC\ACTIVE&amp;"*",$X$101:$X114, IF(CALCULATOR\LVL\FORMAT\ENTRY&lt;&gt;MARKER\CHECK,LVL\COL,"&gt;"""))),""),"")</f>
        <v/>
      </c>
      <c r="FX114" s="175"/>
      <c r="FZ114" s="32" t="str">
        <f t="shared" ca="1" si="49"/>
        <v/>
      </c>
      <c r="GA114" s="32" t="str">
        <f t="shared" ref="GA114:GM114" ca="1" si="67">IFERROR(IF($J114=LARGE($J$101:$J$300,GA$98), ( INDEX( INDIRECT($FY$95),MATCH(LARGE($J$101:$J$300,GA$98),$J$101:$J$300,0)) ), FZ114 ),"")</f>
        <v/>
      </c>
      <c r="GB114" s="32" t="str">
        <f t="shared" ca="1" si="67"/>
        <v/>
      </c>
      <c r="GC114" s="32" t="str">
        <f t="shared" ca="1" si="67"/>
        <v/>
      </c>
      <c r="GD114" s="32" t="str">
        <f t="shared" ca="1" si="67"/>
        <v/>
      </c>
      <c r="GE114" s="32" t="str">
        <f t="shared" ca="1" si="67"/>
        <v/>
      </c>
      <c r="GF114" s="32" t="str">
        <f t="shared" ca="1" si="67"/>
        <v/>
      </c>
      <c r="GG114" s="32" t="str">
        <f t="shared" ca="1" si="67"/>
        <v/>
      </c>
      <c r="GH114" s="32" t="str">
        <f t="shared" ca="1" si="67"/>
        <v/>
      </c>
      <c r="GI114" s="32" t="str">
        <f t="shared" ca="1" si="67"/>
        <v/>
      </c>
      <c r="GJ114" s="32" t="str">
        <f t="shared" ca="1" si="67"/>
        <v/>
      </c>
      <c r="GK114" s="32" t="str">
        <f t="shared" ca="1" si="67"/>
        <v/>
      </c>
      <c r="GL114" s="32" t="str">
        <f t="shared" ca="1" si="67"/>
        <v/>
      </c>
      <c r="GM114" s="32" t="str">
        <f t="shared" ca="1" si="67"/>
        <v/>
      </c>
    </row>
    <row r="115" spans="2:195" ht="22.5" hidden="1" customHeight="1" thickTop="1" thickBot="1">
      <c r="B115" s="25" t="str">
        <f t="array" ref="B115">IFERROR(IF($AF115="","",IF($C115=SWITCH\CALC\INACTV,SWITCH\CALC\INACTV,IF($AG115="",SWITCH\CALC\INACTV,IF(AND(LARGE(IF($AF$101:$AF$300=$AF115,$AU$101:$AU$300),1)&gt;1,$AU115=1),SWITCH\CALC\INACTV,SWITCH\CALC\ACTIVE)))),SWITCH\CALC\ACTIVE)</f>
        <v/>
      </c>
      <c r="C115" s="25" t="str">
        <f ca="1">IFERROR(IF($AF115="","",IF(AND(CALCULATOR\LVL\FORMAT\ENTRY="",$X115&lt;&gt;LVL\COL),SWITCH\CALC\INACTV,IF(INDIRECT("'ENROLLMENT'!" &amp; SUBSTITUTE(ADDRESS(1,MATCH(C$1,#REF!,0),4),"1","") &amp; $AC115 )="","",INDIRECT("'ENROLLMENT'!" &amp; SUBSTITUTE(ADDRESS(1,MATCH(C$1,#REF!,0),4),"1","") &amp; $AC115 )))),"")</f>
        <v/>
      </c>
      <c r="D115" s="222" t="e">
        <f t="shared" ca="1" si="60"/>
        <v>#N/A</v>
      </c>
      <c r="F115" s="25">
        <v>-86</v>
      </c>
      <c r="H115" s="139" t="str">
        <f t="shared" ca="1" si="28"/>
        <v/>
      </c>
      <c r="I115" s="140"/>
      <c r="J115" s="143" t="str">
        <f t="shared" si="29"/>
        <v/>
      </c>
      <c r="L115" s="210">
        <f t="shared" si="65"/>
        <v>0</v>
      </c>
      <c r="N115" s="26" t="str">
        <f ca="1">IFERROR(IF(INDIRECT("'ENROLLMENT'!" &amp; SUBSTITUTE(ADDRESS(1,MATCH(N$1,#REF!,0),4),"1","") &amp; $AC115 )="","",INDIRECT("'ENROLLMENT'!" &amp; SUBSTITUTE(ADDRESS(1,MATCH(N$1,#REF!,0),4),"1","") &amp; $AC115 )),"")</f>
        <v/>
      </c>
      <c r="R115" s="27" t="str">
        <f t="shared" ca="1" si="32"/>
        <v/>
      </c>
      <c r="V115" s="27"/>
      <c r="X115" s="27" t="str">
        <f ca="1">IFERROR(IF(INDIRECT("'ENROLLMENT'!" &amp; SUBSTITUTE(ADDRESS(1,MATCH(X$1,#REF!,0),4),"1","") &amp; $AC115 )="","",INDIRECT("'ENROLLMENT'!" &amp; SUBSTITUTE(ADDRESS(1,MATCH(X$1,#REF!,0),4),"1","") &amp; $AC115 )),"")</f>
        <v/>
      </c>
      <c r="Z115" s="4"/>
      <c r="AB115" s="18"/>
      <c r="AC115" s="25" t="str">
        <f t="shared" ca="1" si="52"/>
        <v/>
      </c>
      <c r="AD115" s="20"/>
      <c r="AE115" s="18"/>
      <c r="AF115" s="26"/>
      <c r="AG115" s="30"/>
      <c r="AH115" s="28"/>
      <c r="AI115" s="241"/>
      <c r="AJ115" s="242"/>
      <c r="AK115" s="242"/>
      <c r="AL115" s="242"/>
      <c r="AM115" s="242"/>
      <c r="AN115" s="242"/>
      <c r="AO115" s="242"/>
      <c r="AP115" s="242"/>
      <c r="AQ115" s="243"/>
      <c r="AR115" s="28"/>
      <c r="AS115" s="29"/>
      <c r="AT115" s="19"/>
      <c r="AU115" s="27"/>
      <c r="AV115" s="20"/>
      <c r="AZ115" s="31"/>
      <c r="BM115" s="29" t="str">
        <f ca="1">IFERROR(IF(INDIRECT("'ENROLLMENT'!" &amp; SUBSTITUTE(ADDRESS(1,MATCH(BM$1,#REF!,0),4),"1","") &amp; $AC115 )="","",INDIRECT("'ENROLLMENT'!" &amp; SUBSTITUTE(ADDRESS(1,MATCH(BM$1,#REF!,0),4),"1","") &amp; $AC115 )),"")</f>
        <v/>
      </c>
      <c r="BN115" s="33"/>
      <c r="BO115" s="29" t="str">
        <f ca="1">IFERROR(IF(INDIRECT("'ENROLLMENT'!" &amp; SUBSTITUTE(ADDRESS(1,MATCH(BO$1,#REF!,0),4),"1","") &amp; $AC115 )="","",INDIRECT("'ENROLLMENT'!" &amp; SUBSTITUTE(ADDRESS(1,MATCH(BO$1,#REF!,0),4),"1","") &amp; $AC115 )),"")</f>
        <v/>
      </c>
      <c r="BP115" s="33"/>
      <c r="BQ115" s="29" t="str">
        <f ca="1">IFERROR(IF(INDIRECT("'ENROLLMENT'!" &amp; SUBSTITUTE(ADDRESS(1,MATCH(BQ$1,#REF!,0),4),"1","") &amp; $AC115 )="","",INDIRECT("'ENROLLMENT'!" &amp; SUBSTITUTE(ADDRESS(1,MATCH(BQ$1,#REF!,0),4),"1","") &amp; $AC115 )),"")</f>
        <v/>
      </c>
      <c r="BS115" s="32" t="str">
        <f ca="1">IFERROR(IF(INDIRECT("'ENROLLMENT'!" &amp; SUBSTITUTE(ADDRESS(1,MATCH(BS$1,#REF!,0),4),"1","") &amp; $AC115 )="","",INDIRECT("'ENROLLMENT'!" &amp; SUBSTITUTE(ADDRESS(1,MATCH(BS$1,#REF!,0),4),"1","") &amp; $AC115 )),"")</f>
        <v/>
      </c>
      <c r="BT115" s="43"/>
      <c r="BU115" s="32" t="str">
        <f ca="1">IFERROR(IF(INDIRECT("'ENROLLMENT'!" &amp; SUBSTITUTE(ADDRESS(1,MATCH(BU$1,#REF!,0),4),"1","") &amp; $AC115 )="","",INDIRECT("'ENROLLMENT'!" &amp; SUBSTITUTE(ADDRESS(1,MATCH(BU$1,#REF!,0),4),"1","") &amp; $AC115 )),"")</f>
        <v/>
      </c>
      <c r="BW115" s="33"/>
      <c r="BZ115" s="27"/>
      <c r="CI115" s="30" t="str">
        <f t="shared" si="33"/>
        <v/>
      </c>
      <c r="CM115" s="29"/>
      <c r="CN115" s="33"/>
      <c r="CO115" s="29"/>
      <c r="CP115" s="33"/>
      <c r="CQ115" s="29" t="str">
        <f t="shared" si="34"/>
        <v/>
      </c>
      <c r="CS115" s="32" t="str">
        <f t="shared" si="35"/>
        <v/>
      </c>
      <c r="CT115" s="43"/>
      <c r="CU115" s="32" t="str">
        <f t="shared" ca="1" si="36"/>
        <v/>
      </c>
      <c r="CW115" s="32" t="str">
        <f>IFERROR(IFERROR(IF(CI115="","",SUMIFS(CU$101:CU115,$B$101:$B115,SWITCH\CALC\ACTIVE&amp;"*",$X$101:$X115, IF(CALCULATOR\LVL\FORMAT\ENTRY&lt;&gt;MARKER\CHECK,LVL\COL,"&gt;"""))),"") / IFERROR(IF(CI115="","",SUMIFS($BO$101:$BO115,$B$101:$B115,SWITCH\CALC\ACTIVE&amp;"*",$X$101:$X115, IF(CALCULATOR\LVL\FORMAT\ENTRY&lt;&gt;MARKER\CHECK,LVL\COL,"&gt;"""))),""),"")</f>
        <v/>
      </c>
      <c r="DI115" s="30" t="str">
        <f t="shared" si="37"/>
        <v/>
      </c>
      <c r="DM115" s="29"/>
      <c r="DN115" s="33"/>
      <c r="DO115" s="29"/>
      <c r="DP115" s="33"/>
      <c r="DQ115" s="29" t="str">
        <f t="shared" si="38"/>
        <v/>
      </c>
      <c r="DS115" s="32" t="str">
        <f t="shared" si="39"/>
        <v/>
      </c>
      <c r="DT115" s="43"/>
      <c r="DU115" s="32" t="str">
        <f t="shared" ca="1" si="40"/>
        <v/>
      </c>
      <c r="DW115" s="32" t="str">
        <f>IFERROR(IFERROR(IF(DI115="","",SUMIFS(DU$101:DU115,$B$101:$B115,SWITCH\CALC\ACTIVE&amp;"*",$X$101:$X115, IF(CALCULATOR\LVL\FORMAT\ENTRY&lt;&gt;MARKER\CHECK,LVL\COL,"&gt;"""))),"") / IFERROR(IF(DI115="","",SUMIFS($BO$101:$BO115,$B$101:$B115,SWITCH\CALC\ACTIVE&amp;"*",$X$101:$X115, IF(CALCULATOR\LVL\FORMAT\ENTRY&lt;&gt;MARKER\CHECK,LVL\COL,"&gt;"""))),""),"")</f>
        <v/>
      </c>
      <c r="EI115" s="30" t="str">
        <f t="shared" si="41"/>
        <v/>
      </c>
      <c r="EM115" s="29"/>
      <c r="EN115" s="33"/>
      <c r="EO115" s="29"/>
      <c r="EP115" s="33"/>
      <c r="EQ115" s="29" t="str">
        <f t="shared" si="42"/>
        <v/>
      </c>
      <c r="ES115" s="32" t="str">
        <f t="shared" si="43"/>
        <v/>
      </c>
      <c r="ET115" s="43"/>
      <c r="EU115" s="32" t="str">
        <f t="shared" ca="1" si="44"/>
        <v/>
      </c>
      <c r="EW115" s="32" t="str">
        <f>IFERROR(IFERROR(IF(EI115="","",SUMIFS(EU$101:EU115,$B$101:$B115,SWITCH\CALC\ACTIVE&amp;"*",$X$101:$X115, IF(CALCULATOR\LVL\FORMAT\ENTRY&lt;&gt;MARKER\CHECK,LVL\COL,"&gt;"""))),"") / IFERROR(IF(EI115="","",SUMIFS($BO$101:$BO115,$B$101:$B115,SWITCH\CALC\ACTIVE&amp;"*",$X$101:$X115, IF(CALCULATOR\LVL\FORMAT\ENTRY&lt;&gt;MARKER\CHECK,LVL\COL,"&gt;"""))),""),"")</f>
        <v/>
      </c>
      <c r="FI115" s="30" t="str">
        <f t="shared" si="45"/>
        <v/>
      </c>
      <c r="FM115" s="29"/>
      <c r="FN115" s="33"/>
      <c r="FO115" s="29"/>
      <c r="FP115" s="33"/>
      <c r="FQ115" s="29" t="str">
        <f t="shared" si="46"/>
        <v/>
      </c>
      <c r="FS115" s="32" t="str">
        <f t="shared" si="47"/>
        <v/>
      </c>
      <c r="FT115" s="43"/>
      <c r="FU115" s="32" t="str">
        <f t="shared" ca="1" si="48"/>
        <v/>
      </c>
      <c r="FW115" s="32" t="str">
        <f>IFERROR(IFERROR(IF(FI115="","",SUMIFS(FU$101:FU115,$B$101:$B115,SWITCH\CALC\ACTIVE&amp;"*",$X$101:$X115, IF(CALCULATOR\LVL\FORMAT\ENTRY&lt;&gt;MARKER\CHECK,LVL\COL,"&gt;"""))),"") / IFERROR(IF(FI115="","",SUMIFS($BO$101:$BO115,$B$101:$B115,SWITCH\CALC\ACTIVE&amp;"*",$X$101:$X115, IF(CALCULATOR\LVL\FORMAT\ENTRY&lt;&gt;MARKER\CHECK,LVL\COL,"&gt;"""))),""),"")</f>
        <v/>
      </c>
      <c r="FX115" s="175"/>
      <c r="FZ115" s="32" t="str">
        <f t="shared" ca="1" si="49"/>
        <v/>
      </c>
      <c r="GA115" s="32" t="str">
        <f t="shared" ref="GA115:GM115" ca="1" si="68">IFERROR(IF($J115=LARGE($J$101:$J$300,GA$98), ( INDEX( INDIRECT($FY$95),MATCH(LARGE($J$101:$J$300,GA$98),$J$101:$J$300,0)) ), FZ115 ),"")</f>
        <v/>
      </c>
      <c r="GB115" s="32" t="str">
        <f t="shared" ca="1" si="68"/>
        <v/>
      </c>
      <c r="GC115" s="32" t="str">
        <f t="shared" ca="1" si="68"/>
        <v/>
      </c>
      <c r="GD115" s="32" t="str">
        <f t="shared" ca="1" si="68"/>
        <v/>
      </c>
      <c r="GE115" s="32" t="str">
        <f t="shared" ca="1" si="68"/>
        <v/>
      </c>
      <c r="GF115" s="32" t="str">
        <f t="shared" ca="1" si="68"/>
        <v/>
      </c>
      <c r="GG115" s="32" t="str">
        <f t="shared" ca="1" si="68"/>
        <v/>
      </c>
      <c r="GH115" s="32" t="str">
        <f t="shared" ca="1" si="68"/>
        <v/>
      </c>
      <c r="GI115" s="32" t="str">
        <f t="shared" ca="1" si="68"/>
        <v/>
      </c>
      <c r="GJ115" s="32" t="str">
        <f t="shared" ca="1" si="68"/>
        <v/>
      </c>
      <c r="GK115" s="32" t="str">
        <f t="shared" ca="1" si="68"/>
        <v/>
      </c>
      <c r="GL115" s="32" t="str">
        <f t="shared" ca="1" si="68"/>
        <v/>
      </c>
      <c r="GM115" s="32" t="str">
        <f t="shared" ca="1" si="68"/>
        <v/>
      </c>
    </row>
    <row r="116" spans="2:195" ht="22.5" hidden="1" customHeight="1" thickTop="1" thickBot="1">
      <c r="B116" s="25" t="str">
        <f t="array" ref="B116">IFERROR(IF($AF116="","",IF($C116=SWITCH\CALC\INACTV,SWITCH\CALC\INACTV,IF($AG116="",SWITCH\CALC\INACTV,IF(AND(LARGE(IF($AF$101:$AF$300=$AF116,$AU$101:$AU$300),1)&gt;1,$AU116=1),SWITCH\CALC\INACTV,SWITCH\CALC\ACTIVE)))),SWITCH\CALC\ACTIVE)</f>
        <v/>
      </c>
      <c r="C116" s="25" t="str">
        <f ca="1">IFERROR(IF($AF116="","",IF(AND(CALCULATOR\LVL\FORMAT\ENTRY="",$X116&lt;&gt;LVL\COL),SWITCH\CALC\INACTV,IF(INDIRECT("'ENROLLMENT'!" &amp; SUBSTITUTE(ADDRESS(1,MATCH(C$1,#REF!,0),4),"1","") &amp; $AC116 )="","",INDIRECT("'ENROLLMENT'!" &amp; SUBSTITUTE(ADDRESS(1,MATCH(C$1,#REF!,0),4),"1","") &amp; $AC116 )))),"")</f>
        <v/>
      </c>
      <c r="D116" s="222" t="e">
        <f t="shared" ca="1" si="60"/>
        <v>#N/A</v>
      </c>
      <c r="F116" s="25">
        <v>-85</v>
      </c>
      <c r="H116" s="139" t="str">
        <f t="shared" ca="1" si="28"/>
        <v/>
      </c>
      <c r="I116" s="140"/>
      <c r="J116" s="143" t="str">
        <f t="shared" si="29"/>
        <v/>
      </c>
      <c r="L116" s="210">
        <f t="shared" si="65"/>
        <v>0</v>
      </c>
      <c r="N116" s="26" t="str">
        <f ca="1">IFERROR(IF(INDIRECT("'ENROLLMENT'!" &amp; SUBSTITUTE(ADDRESS(1,MATCH(N$1,#REF!,0),4),"1","") &amp; $AC116 )="","",INDIRECT("'ENROLLMENT'!" &amp; SUBSTITUTE(ADDRESS(1,MATCH(N$1,#REF!,0),4),"1","") &amp; $AC116 )),"")</f>
        <v/>
      </c>
      <c r="R116" s="27" t="str">
        <f t="shared" ca="1" si="32"/>
        <v/>
      </c>
      <c r="V116" s="27"/>
      <c r="X116" s="27" t="str">
        <f ca="1">IFERROR(IF(INDIRECT("'ENROLLMENT'!" &amp; SUBSTITUTE(ADDRESS(1,MATCH(X$1,#REF!,0),4),"1","") &amp; $AC116 )="","",INDIRECT("'ENROLLMENT'!" &amp; SUBSTITUTE(ADDRESS(1,MATCH(X$1,#REF!,0),4),"1","") &amp; $AC116 )),"")</f>
        <v/>
      </c>
      <c r="Z116" s="4"/>
      <c r="AB116" s="18"/>
      <c r="AC116" s="25" t="str">
        <f t="shared" ca="1" si="52"/>
        <v/>
      </c>
      <c r="AD116" s="20"/>
      <c r="AE116" s="18"/>
      <c r="AF116" s="26"/>
      <c r="AG116" s="30"/>
      <c r="AH116" s="28"/>
      <c r="AI116" s="241"/>
      <c r="AJ116" s="242"/>
      <c r="AK116" s="242"/>
      <c r="AL116" s="242"/>
      <c r="AM116" s="242"/>
      <c r="AN116" s="242"/>
      <c r="AO116" s="242"/>
      <c r="AP116" s="242"/>
      <c r="AQ116" s="243"/>
      <c r="AR116" s="28"/>
      <c r="AS116" s="29"/>
      <c r="AT116" s="19"/>
      <c r="AU116" s="27"/>
      <c r="AV116" s="20"/>
      <c r="AZ116" s="31"/>
      <c r="BM116" s="29" t="str">
        <f ca="1">IFERROR(IF(INDIRECT("'ENROLLMENT'!" &amp; SUBSTITUTE(ADDRESS(1,MATCH(BM$1,#REF!,0),4),"1","") &amp; $AC116 )="","",INDIRECT("'ENROLLMENT'!" &amp; SUBSTITUTE(ADDRESS(1,MATCH(BM$1,#REF!,0),4),"1","") &amp; $AC116 )),"")</f>
        <v/>
      </c>
      <c r="BN116" s="33"/>
      <c r="BO116" s="29" t="str">
        <f ca="1">IFERROR(IF(INDIRECT("'ENROLLMENT'!" &amp; SUBSTITUTE(ADDRESS(1,MATCH(BO$1,#REF!,0),4),"1","") &amp; $AC116 )="","",INDIRECT("'ENROLLMENT'!" &amp; SUBSTITUTE(ADDRESS(1,MATCH(BO$1,#REF!,0),4),"1","") &amp; $AC116 )),"")</f>
        <v/>
      </c>
      <c r="BP116" s="33"/>
      <c r="BQ116" s="29" t="str">
        <f ca="1">IFERROR(IF(INDIRECT("'ENROLLMENT'!" &amp; SUBSTITUTE(ADDRESS(1,MATCH(BQ$1,#REF!,0),4),"1","") &amp; $AC116 )="","",INDIRECT("'ENROLLMENT'!" &amp; SUBSTITUTE(ADDRESS(1,MATCH(BQ$1,#REF!,0),4),"1","") &amp; $AC116 )),"")</f>
        <v/>
      </c>
      <c r="BS116" s="32" t="str">
        <f ca="1">IFERROR(IF(INDIRECT("'ENROLLMENT'!" &amp; SUBSTITUTE(ADDRESS(1,MATCH(BS$1,#REF!,0),4),"1","") &amp; $AC116 )="","",INDIRECT("'ENROLLMENT'!" &amp; SUBSTITUTE(ADDRESS(1,MATCH(BS$1,#REF!,0),4),"1","") &amp; $AC116 )),"")</f>
        <v/>
      </c>
      <c r="BT116" s="43"/>
      <c r="BU116" s="32" t="str">
        <f ca="1">IFERROR(IF(INDIRECT("'ENROLLMENT'!" &amp; SUBSTITUTE(ADDRESS(1,MATCH(BU$1,#REF!,0),4),"1","") &amp; $AC116 )="","",INDIRECT("'ENROLLMENT'!" &amp; SUBSTITUTE(ADDRESS(1,MATCH(BU$1,#REF!,0),4),"1","") &amp; $AC116 )),"")</f>
        <v/>
      </c>
      <c r="BW116" s="33"/>
      <c r="BZ116" s="27"/>
      <c r="CI116" s="30" t="str">
        <f t="shared" si="33"/>
        <v/>
      </c>
      <c r="CM116" s="29"/>
      <c r="CN116" s="33"/>
      <c r="CO116" s="29"/>
      <c r="CP116" s="33"/>
      <c r="CQ116" s="29" t="str">
        <f t="shared" si="34"/>
        <v/>
      </c>
      <c r="CS116" s="32" t="str">
        <f t="shared" si="35"/>
        <v/>
      </c>
      <c r="CT116" s="43"/>
      <c r="CU116" s="32" t="str">
        <f t="shared" ca="1" si="36"/>
        <v/>
      </c>
      <c r="CW116" s="32" t="str">
        <f>IFERROR(IFERROR(IF(CI116="","",SUMIFS(CU$101:CU116,$B$101:$B116,SWITCH\CALC\ACTIVE&amp;"*",$X$101:$X116, IF(CALCULATOR\LVL\FORMAT\ENTRY&lt;&gt;MARKER\CHECK,LVL\COL,"&gt;"""))),"") / IFERROR(IF(CI116="","",SUMIFS($BO$101:$BO116,$B$101:$B116,SWITCH\CALC\ACTIVE&amp;"*",$X$101:$X116, IF(CALCULATOR\LVL\FORMAT\ENTRY&lt;&gt;MARKER\CHECK,LVL\COL,"&gt;"""))),""),"")</f>
        <v/>
      </c>
      <c r="DI116" s="30" t="str">
        <f t="shared" si="37"/>
        <v/>
      </c>
      <c r="DM116" s="29"/>
      <c r="DN116" s="33"/>
      <c r="DO116" s="29"/>
      <c r="DP116" s="33"/>
      <c r="DQ116" s="29" t="str">
        <f t="shared" si="38"/>
        <v/>
      </c>
      <c r="DS116" s="32" t="str">
        <f t="shared" si="39"/>
        <v/>
      </c>
      <c r="DT116" s="43"/>
      <c r="DU116" s="32" t="str">
        <f t="shared" ca="1" si="40"/>
        <v/>
      </c>
      <c r="DW116" s="32" t="str">
        <f>IFERROR(IFERROR(IF(DI116="","",SUMIFS(DU$101:DU116,$B$101:$B116,SWITCH\CALC\ACTIVE&amp;"*",$X$101:$X116, IF(CALCULATOR\LVL\FORMAT\ENTRY&lt;&gt;MARKER\CHECK,LVL\COL,"&gt;"""))),"") / IFERROR(IF(DI116="","",SUMIFS($BO$101:$BO116,$B$101:$B116,SWITCH\CALC\ACTIVE&amp;"*",$X$101:$X116, IF(CALCULATOR\LVL\FORMAT\ENTRY&lt;&gt;MARKER\CHECK,LVL\COL,"&gt;"""))),""),"")</f>
        <v/>
      </c>
      <c r="EI116" s="30" t="str">
        <f t="shared" si="41"/>
        <v/>
      </c>
      <c r="EM116" s="29"/>
      <c r="EN116" s="33"/>
      <c r="EO116" s="29"/>
      <c r="EP116" s="33"/>
      <c r="EQ116" s="29" t="str">
        <f t="shared" si="42"/>
        <v/>
      </c>
      <c r="ES116" s="32" t="str">
        <f t="shared" si="43"/>
        <v/>
      </c>
      <c r="ET116" s="43"/>
      <c r="EU116" s="32" t="str">
        <f t="shared" ca="1" si="44"/>
        <v/>
      </c>
      <c r="EW116" s="32" t="str">
        <f>IFERROR(IFERROR(IF(EI116="","",SUMIFS(EU$101:EU116,$B$101:$B116,SWITCH\CALC\ACTIVE&amp;"*",$X$101:$X116, IF(CALCULATOR\LVL\FORMAT\ENTRY&lt;&gt;MARKER\CHECK,LVL\COL,"&gt;"""))),"") / IFERROR(IF(EI116="","",SUMIFS($BO$101:$BO116,$B$101:$B116,SWITCH\CALC\ACTIVE&amp;"*",$X$101:$X116, IF(CALCULATOR\LVL\FORMAT\ENTRY&lt;&gt;MARKER\CHECK,LVL\COL,"&gt;"""))),""),"")</f>
        <v/>
      </c>
      <c r="FI116" s="30" t="str">
        <f t="shared" si="45"/>
        <v/>
      </c>
      <c r="FM116" s="29"/>
      <c r="FN116" s="33"/>
      <c r="FO116" s="29"/>
      <c r="FP116" s="33"/>
      <c r="FQ116" s="29" t="str">
        <f t="shared" si="46"/>
        <v/>
      </c>
      <c r="FS116" s="32" t="str">
        <f t="shared" si="47"/>
        <v/>
      </c>
      <c r="FT116" s="43"/>
      <c r="FU116" s="32" t="str">
        <f t="shared" ca="1" si="48"/>
        <v/>
      </c>
      <c r="FW116" s="32" t="str">
        <f>IFERROR(IFERROR(IF(FI116="","",SUMIFS(FU$101:FU116,$B$101:$B116,SWITCH\CALC\ACTIVE&amp;"*",$X$101:$X116, IF(CALCULATOR\LVL\FORMAT\ENTRY&lt;&gt;MARKER\CHECK,LVL\COL,"&gt;"""))),"") / IFERROR(IF(FI116="","",SUMIFS($BO$101:$BO116,$B$101:$B116,SWITCH\CALC\ACTIVE&amp;"*",$X$101:$X116, IF(CALCULATOR\LVL\FORMAT\ENTRY&lt;&gt;MARKER\CHECK,LVL\COL,"&gt;"""))),""),"")</f>
        <v/>
      </c>
      <c r="FX116" s="175"/>
      <c r="FZ116" s="32" t="str">
        <f t="shared" ca="1" si="49"/>
        <v/>
      </c>
      <c r="GA116" s="32" t="str">
        <f t="shared" ref="GA116:GM116" ca="1" si="69">IFERROR(IF($J116=LARGE($J$101:$J$300,GA$98), ( INDEX( INDIRECT($FY$95),MATCH(LARGE($J$101:$J$300,GA$98),$J$101:$J$300,0)) ), FZ116 ),"")</f>
        <v/>
      </c>
      <c r="GB116" s="32" t="str">
        <f t="shared" ca="1" si="69"/>
        <v/>
      </c>
      <c r="GC116" s="32" t="str">
        <f t="shared" ca="1" si="69"/>
        <v/>
      </c>
      <c r="GD116" s="32" t="str">
        <f t="shared" ca="1" si="69"/>
        <v/>
      </c>
      <c r="GE116" s="32" t="str">
        <f t="shared" ca="1" si="69"/>
        <v/>
      </c>
      <c r="GF116" s="32" t="str">
        <f t="shared" ca="1" si="69"/>
        <v/>
      </c>
      <c r="GG116" s="32" t="str">
        <f t="shared" ca="1" si="69"/>
        <v/>
      </c>
      <c r="GH116" s="32" t="str">
        <f t="shared" ca="1" si="69"/>
        <v/>
      </c>
      <c r="GI116" s="32" t="str">
        <f t="shared" ca="1" si="69"/>
        <v/>
      </c>
      <c r="GJ116" s="32" t="str">
        <f t="shared" ca="1" si="69"/>
        <v/>
      </c>
      <c r="GK116" s="32" t="str">
        <f t="shared" ca="1" si="69"/>
        <v/>
      </c>
      <c r="GL116" s="32" t="str">
        <f t="shared" ca="1" si="69"/>
        <v/>
      </c>
      <c r="GM116" s="32" t="str">
        <f t="shared" ca="1" si="69"/>
        <v/>
      </c>
    </row>
    <row r="117" spans="2:195" ht="22.5" hidden="1" customHeight="1" thickTop="1" thickBot="1">
      <c r="B117" s="25" t="str">
        <f t="array" ref="B117">IFERROR(IF($AF117="","",IF($C117=SWITCH\CALC\INACTV,SWITCH\CALC\INACTV,IF($AG117="",SWITCH\CALC\INACTV,IF(AND(LARGE(IF($AF$101:$AF$300=$AF117,$AU$101:$AU$300),1)&gt;1,$AU117=1),SWITCH\CALC\INACTV,SWITCH\CALC\ACTIVE)))),SWITCH\CALC\ACTIVE)</f>
        <v/>
      </c>
      <c r="C117" s="25" t="str">
        <f ca="1">IFERROR(IF($AF117="","",IF(AND(CALCULATOR\LVL\FORMAT\ENTRY="",$X117&lt;&gt;LVL\COL),SWITCH\CALC\INACTV,IF(INDIRECT("'ENROLLMENT'!" &amp; SUBSTITUTE(ADDRESS(1,MATCH(C$1,#REF!,0),4),"1","") &amp; $AC117 )="","",INDIRECT("'ENROLLMENT'!" &amp; SUBSTITUTE(ADDRESS(1,MATCH(C$1,#REF!,0),4),"1","") &amp; $AC117 )))),"")</f>
        <v/>
      </c>
      <c r="D117" s="222" t="e">
        <f t="shared" ca="1" si="60"/>
        <v>#N/A</v>
      </c>
      <c r="F117" s="25">
        <v>-84</v>
      </c>
      <c r="H117" s="139" t="str">
        <f t="shared" ca="1" si="28"/>
        <v/>
      </c>
      <c r="I117" s="140"/>
      <c r="J117" s="143" t="str">
        <f t="shared" si="29"/>
        <v/>
      </c>
      <c r="L117" s="210">
        <f t="shared" si="65"/>
        <v>0</v>
      </c>
      <c r="N117" s="26" t="str">
        <f ca="1">IFERROR(IF(INDIRECT("'ENROLLMENT'!" &amp; SUBSTITUTE(ADDRESS(1,MATCH(N$1,#REF!,0),4),"1","") &amp; $AC117 )="","",INDIRECT("'ENROLLMENT'!" &amp; SUBSTITUTE(ADDRESS(1,MATCH(N$1,#REF!,0),4),"1","") &amp; $AC117 )),"")</f>
        <v/>
      </c>
      <c r="R117" s="27" t="str">
        <f t="shared" ca="1" si="32"/>
        <v/>
      </c>
      <c r="V117" s="27"/>
      <c r="X117" s="27" t="str">
        <f ca="1">IFERROR(IF(INDIRECT("'ENROLLMENT'!" &amp; SUBSTITUTE(ADDRESS(1,MATCH(X$1,#REF!,0),4),"1","") &amp; $AC117 )="","",INDIRECT("'ENROLLMENT'!" &amp; SUBSTITUTE(ADDRESS(1,MATCH(X$1,#REF!,0),4),"1","") &amp; $AC117 )),"")</f>
        <v/>
      </c>
      <c r="Z117" s="4"/>
      <c r="AB117" s="18"/>
      <c r="AC117" s="25" t="str">
        <f t="shared" ca="1" si="52"/>
        <v/>
      </c>
      <c r="AD117" s="20"/>
      <c r="AE117" s="18"/>
      <c r="AF117" s="26"/>
      <c r="AG117" s="30"/>
      <c r="AH117" s="28"/>
      <c r="AI117" s="241"/>
      <c r="AJ117" s="242"/>
      <c r="AK117" s="242"/>
      <c r="AL117" s="242"/>
      <c r="AM117" s="242"/>
      <c r="AN117" s="242"/>
      <c r="AO117" s="242"/>
      <c r="AP117" s="242"/>
      <c r="AQ117" s="243"/>
      <c r="AR117" s="28"/>
      <c r="AS117" s="29"/>
      <c r="AT117" s="19"/>
      <c r="AU117" s="27"/>
      <c r="AV117" s="20"/>
      <c r="AZ117" s="31"/>
      <c r="BM117" s="29" t="str">
        <f ca="1">IFERROR(IF(INDIRECT("'ENROLLMENT'!" &amp; SUBSTITUTE(ADDRESS(1,MATCH(BM$1,#REF!,0),4),"1","") &amp; $AC117 )="","",INDIRECT("'ENROLLMENT'!" &amp; SUBSTITUTE(ADDRESS(1,MATCH(BM$1,#REF!,0),4),"1","") &amp; $AC117 )),"")</f>
        <v/>
      </c>
      <c r="BN117" s="33"/>
      <c r="BO117" s="29" t="str">
        <f ca="1">IFERROR(IF(INDIRECT("'ENROLLMENT'!" &amp; SUBSTITUTE(ADDRESS(1,MATCH(BO$1,#REF!,0),4),"1","") &amp; $AC117 )="","",INDIRECT("'ENROLLMENT'!" &amp; SUBSTITUTE(ADDRESS(1,MATCH(BO$1,#REF!,0),4),"1","") &amp; $AC117 )),"")</f>
        <v/>
      </c>
      <c r="BP117" s="33"/>
      <c r="BQ117" s="29" t="str">
        <f ca="1">IFERROR(IF(INDIRECT("'ENROLLMENT'!" &amp; SUBSTITUTE(ADDRESS(1,MATCH(BQ$1,#REF!,0),4),"1","") &amp; $AC117 )="","",INDIRECT("'ENROLLMENT'!" &amp; SUBSTITUTE(ADDRESS(1,MATCH(BQ$1,#REF!,0),4),"1","") &amp; $AC117 )),"")</f>
        <v/>
      </c>
      <c r="BS117" s="32" t="str">
        <f ca="1">IFERROR(IF(INDIRECT("'ENROLLMENT'!" &amp; SUBSTITUTE(ADDRESS(1,MATCH(BS$1,#REF!,0),4),"1","") &amp; $AC117 )="","",INDIRECT("'ENROLLMENT'!" &amp; SUBSTITUTE(ADDRESS(1,MATCH(BS$1,#REF!,0),4),"1","") &amp; $AC117 )),"")</f>
        <v/>
      </c>
      <c r="BT117" s="43"/>
      <c r="BU117" s="32" t="str">
        <f ca="1">IFERROR(IF(INDIRECT("'ENROLLMENT'!" &amp; SUBSTITUTE(ADDRESS(1,MATCH(BU$1,#REF!,0),4),"1","") &amp; $AC117 )="","",INDIRECT("'ENROLLMENT'!" &amp; SUBSTITUTE(ADDRESS(1,MATCH(BU$1,#REF!,0),4),"1","") &amp; $AC117 )),"")</f>
        <v/>
      </c>
      <c r="BW117" s="33"/>
      <c r="BZ117" s="27"/>
      <c r="CI117" s="30" t="str">
        <f t="shared" si="33"/>
        <v/>
      </c>
      <c r="CM117" s="29"/>
      <c r="CN117" s="33"/>
      <c r="CO117" s="29"/>
      <c r="CP117" s="33"/>
      <c r="CQ117" s="29" t="str">
        <f t="shared" si="34"/>
        <v/>
      </c>
      <c r="CS117" s="32" t="str">
        <f t="shared" si="35"/>
        <v/>
      </c>
      <c r="CT117" s="43"/>
      <c r="CU117" s="32" t="str">
        <f t="shared" ca="1" si="36"/>
        <v/>
      </c>
      <c r="CW117" s="32" t="str">
        <f>IFERROR(IFERROR(IF(CI117="","",SUMIFS(CU$101:CU117,$B$101:$B117,SWITCH\CALC\ACTIVE&amp;"*",$X$101:$X117, IF(CALCULATOR\LVL\FORMAT\ENTRY&lt;&gt;MARKER\CHECK,LVL\COL,"&gt;"""))),"") / IFERROR(IF(CI117="","",SUMIFS($BO$101:$BO117,$B$101:$B117,SWITCH\CALC\ACTIVE&amp;"*",$X$101:$X117, IF(CALCULATOR\LVL\FORMAT\ENTRY&lt;&gt;MARKER\CHECK,LVL\COL,"&gt;"""))),""),"")</f>
        <v/>
      </c>
      <c r="DI117" s="30" t="str">
        <f t="shared" si="37"/>
        <v/>
      </c>
      <c r="DM117" s="29"/>
      <c r="DN117" s="33"/>
      <c r="DO117" s="29"/>
      <c r="DP117" s="33"/>
      <c r="DQ117" s="29" t="str">
        <f t="shared" si="38"/>
        <v/>
      </c>
      <c r="DS117" s="32" t="str">
        <f t="shared" si="39"/>
        <v/>
      </c>
      <c r="DT117" s="43"/>
      <c r="DU117" s="32" t="str">
        <f t="shared" ca="1" si="40"/>
        <v/>
      </c>
      <c r="DW117" s="32" t="str">
        <f>IFERROR(IFERROR(IF(DI117="","",SUMIFS(DU$101:DU117,$B$101:$B117,SWITCH\CALC\ACTIVE&amp;"*",$X$101:$X117, IF(CALCULATOR\LVL\FORMAT\ENTRY&lt;&gt;MARKER\CHECK,LVL\COL,"&gt;"""))),"") / IFERROR(IF(DI117="","",SUMIFS($BO$101:$BO117,$B$101:$B117,SWITCH\CALC\ACTIVE&amp;"*",$X$101:$X117, IF(CALCULATOR\LVL\FORMAT\ENTRY&lt;&gt;MARKER\CHECK,LVL\COL,"&gt;"""))),""),"")</f>
        <v/>
      </c>
      <c r="EI117" s="30" t="str">
        <f t="shared" si="41"/>
        <v/>
      </c>
      <c r="EM117" s="29"/>
      <c r="EN117" s="33"/>
      <c r="EO117" s="29"/>
      <c r="EP117" s="33"/>
      <c r="EQ117" s="29" t="str">
        <f t="shared" si="42"/>
        <v/>
      </c>
      <c r="ES117" s="32" t="str">
        <f t="shared" si="43"/>
        <v/>
      </c>
      <c r="ET117" s="43"/>
      <c r="EU117" s="32" t="str">
        <f t="shared" ca="1" si="44"/>
        <v/>
      </c>
      <c r="EW117" s="32" t="str">
        <f>IFERROR(IFERROR(IF(EI117="","",SUMIFS(EU$101:EU117,$B$101:$B117,SWITCH\CALC\ACTIVE&amp;"*",$X$101:$X117, IF(CALCULATOR\LVL\FORMAT\ENTRY&lt;&gt;MARKER\CHECK,LVL\COL,"&gt;"""))),"") / IFERROR(IF(EI117="","",SUMIFS($BO$101:$BO117,$B$101:$B117,SWITCH\CALC\ACTIVE&amp;"*",$X$101:$X117, IF(CALCULATOR\LVL\FORMAT\ENTRY&lt;&gt;MARKER\CHECK,LVL\COL,"&gt;"""))),""),"")</f>
        <v/>
      </c>
      <c r="FI117" s="30" t="str">
        <f t="shared" si="45"/>
        <v/>
      </c>
      <c r="FM117" s="29"/>
      <c r="FN117" s="33"/>
      <c r="FO117" s="29"/>
      <c r="FP117" s="33"/>
      <c r="FQ117" s="29" t="str">
        <f t="shared" si="46"/>
        <v/>
      </c>
      <c r="FS117" s="32" t="str">
        <f t="shared" si="47"/>
        <v/>
      </c>
      <c r="FT117" s="43"/>
      <c r="FU117" s="32" t="str">
        <f t="shared" ca="1" si="48"/>
        <v/>
      </c>
      <c r="FW117" s="32" t="str">
        <f>IFERROR(IFERROR(IF(FI117="","",SUMIFS(FU$101:FU117,$B$101:$B117,SWITCH\CALC\ACTIVE&amp;"*",$X$101:$X117, IF(CALCULATOR\LVL\FORMAT\ENTRY&lt;&gt;MARKER\CHECK,LVL\COL,"&gt;"""))),"") / IFERROR(IF(FI117="","",SUMIFS($BO$101:$BO117,$B$101:$B117,SWITCH\CALC\ACTIVE&amp;"*",$X$101:$X117, IF(CALCULATOR\LVL\FORMAT\ENTRY&lt;&gt;MARKER\CHECK,LVL\COL,"&gt;"""))),""),"")</f>
        <v/>
      </c>
      <c r="FX117" s="175"/>
      <c r="FZ117" s="32" t="str">
        <f t="shared" ca="1" si="49"/>
        <v/>
      </c>
      <c r="GA117" s="32" t="str">
        <f t="shared" ref="GA117:GM117" ca="1" si="70">IFERROR(IF($J117=LARGE($J$101:$J$300,GA$98), ( INDEX( INDIRECT($FY$95),MATCH(LARGE($J$101:$J$300,GA$98),$J$101:$J$300,0)) ), FZ117 ),"")</f>
        <v/>
      </c>
      <c r="GB117" s="32" t="str">
        <f t="shared" ca="1" si="70"/>
        <v/>
      </c>
      <c r="GC117" s="32" t="str">
        <f t="shared" ca="1" si="70"/>
        <v/>
      </c>
      <c r="GD117" s="32" t="str">
        <f t="shared" ca="1" si="70"/>
        <v/>
      </c>
      <c r="GE117" s="32" t="str">
        <f t="shared" ca="1" si="70"/>
        <v/>
      </c>
      <c r="GF117" s="32" t="str">
        <f t="shared" ca="1" si="70"/>
        <v/>
      </c>
      <c r="GG117" s="32" t="str">
        <f t="shared" ca="1" si="70"/>
        <v/>
      </c>
      <c r="GH117" s="32" t="str">
        <f t="shared" ca="1" si="70"/>
        <v/>
      </c>
      <c r="GI117" s="32" t="str">
        <f t="shared" ca="1" si="70"/>
        <v/>
      </c>
      <c r="GJ117" s="32" t="str">
        <f t="shared" ca="1" si="70"/>
        <v/>
      </c>
      <c r="GK117" s="32" t="str">
        <f t="shared" ca="1" si="70"/>
        <v/>
      </c>
      <c r="GL117" s="32" t="str">
        <f t="shared" ca="1" si="70"/>
        <v/>
      </c>
      <c r="GM117" s="32" t="str">
        <f t="shared" ca="1" si="70"/>
        <v/>
      </c>
    </row>
    <row r="118" spans="2:195" ht="22.5" hidden="1" customHeight="1" thickTop="1" thickBot="1">
      <c r="B118" s="25" t="str">
        <f t="array" ref="B118">IFERROR(IF($AF118="","",IF($C118=SWITCH\CALC\INACTV,SWITCH\CALC\INACTV,IF($AG118="",SWITCH\CALC\INACTV,IF(AND(LARGE(IF($AF$101:$AF$300=$AF118,$AU$101:$AU$300),1)&gt;1,$AU118=1),SWITCH\CALC\INACTV,SWITCH\CALC\ACTIVE)))),SWITCH\CALC\ACTIVE)</f>
        <v/>
      </c>
      <c r="C118" s="25" t="str">
        <f ca="1">IFERROR(IF($AF118="","",IF(AND(CALCULATOR\LVL\FORMAT\ENTRY="",$X118&lt;&gt;LVL\COL),SWITCH\CALC\INACTV,IF(INDIRECT("'ENROLLMENT'!" &amp; SUBSTITUTE(ADDRESS(1,MATCH(C$1,#REF!,0),4),"1","") &amp; $AC118 )="","",INDIRECT("'ENROLLMENT'!" &amp; SUBSTITUTE(ADDRESS(1,MATCH(C$1,#REF!,0),4),"1","") &amp; $AC118 )))),"")</f>
        <v/>
      </c>
      <c r="D118" s="222" t="e">
        <f t="shared" ca="1" si="60"/>
        <v>#N/A</v>
      </c>
      <c r="F118" s="25">
        <v>-83</v>
      </c>
      <c r="H118" s="139" t="str">
        <f t="shared" ca="1" si="28"/>
        <v/>
      </c>
      <c r="I118" s="140"/>
      <c r="J118" s="143" t="str">
        <f t="shared" si="29"/>
        <v/>
      </c>
      <c r="L118" s="210">
        <f t="shared" si="65"/>
        <v>0</v>
      </c>
      <c r="N118" s="26" t="str">
        <f ca="1">IFERROR(IF(INDIRECT("'ENROLLMENT'!" &amp; SUBSTITUTE(ADDRESS(1,MATCH(N$1,#REF!,0),4),"1","") &amp; $AC118 )="","",INDIRECT("'ENROLLMENT'!" &amp; SUBSTITUTE(ADDRESS(1,MATCH(N$1,#REF!,0),4),"1","") &amp; $AC118 )),"")</f>
        <v/>
      </c>
      <c r="R118" s="27" t="str">
        <f t="shared" ca="1" si="32"/>
        <v/>
      </c>
      <c r="V118" s="27"/>
      <c r="X118" s="27" t="str">
        <f ca="1">IFERROR(IF(INDIRECT("'ENROLLMENT'!" &amp; SUBSTITUTE(ADDRESS(1,MATCH(X$1,#REF!,0),4),"1","") &amp; $AC118 )="","",INDIRECT("'ENROLLMENT'!" &amp; SUBSTITUTE(ADDRESS(1,MATCH(X$1,#REF!,0),4),"1","") &amp; $AC118 )),"")</f>
        <v/>
      </c>
      <c r="Z118" s="4"/>
      <c r="AB118" s="18"/>
      <c r="AC118" s="25" t="str">
        <f t="shared" ca="1" si="52"/>
        <v/>
      </c>
      <c r="AD118" s="20"/>
      <c r="AE118" s="18"/>
      <c r="AF118" s="26"/>
      <c r="AG118" s="30"/>
      <c r="AH118" s="28"/>
      <c r="AI118" s="241"/>
      <c r="AJ118" s="242"/>
      <c r="AK118" s="242"/>
      <c r="AL118" s="242"/>
      <c r="AM118" s="242"/>
      <c r="AN118" s="242"/>
      <c r="AO118" s="242"/>
      <c r="AP118" s="242"/>
      <c r="AQ118" s="243"/>
      <c r="AR118" s="28"/>
      <c r="AS118" s="29"/>
      <c r="AT118" s="19"/>
      <c r="AU118" s="27"/>
      <c r="AV118" s="20"/>
      <c r="AZ118" s="31"/>
      <c r="BM118" s="29" t="str">
        <f ca="1">IFERROR(IF(INDIRECT("'ENROLLMENT'!" &amp; SUBSTITUTE(ADDRESS(1,MATCH(BM$1,#REF!,0),4),"1","") &amp; $AC118 )="","",INDIRECT("'ENROLLMENT'!" &amp; SUBSTITUTE(ADDRESS(1,MATCH(BM$1,#REF!,0),4),"1","") &amp; $AC118 )),"")</f>
        <v/>
      </c>
      <c r="BN118" s="33"/>
      <c r="BO118" s="29" t="str">
        <f ca="1">IFERROR(IF(INDIRECT("'ENROLLMENT'!" &amp; SUBSTITUTE(ADDRESS(1,MATCH(BO$1,#REF!,0),4),"1","") &amp; $AC118 )="","",INDIRECT("'ENROLLMENT'!" &amp; SUBSTITUTE(ADDRESS(1,MATCH(BO$1,#REF!,0),4),"1","") &amp; $AC118 )),"")</f>
        <v/>
      </c>
      <c r="BP118" s="33"/>
      <c r="BQ118" s="29" t="str">
        <f ca="1">IFERROR(IF(INDIRECT("'ENROLLMENT'!" &amp; SUBSTITUTE(ADDRESS(1,MATCH(BQ$1,#REF!,0),4),"1","") &amp; $AC118 )="","",INDIRECT("'ENROLLMENT'!" &amp; SUBSTITUTE(ADDRESS(1,MATCH(BQ$1,#REF!,0),4),"1","") &amp; $AC118 )),"")</f>
        <v/>
      </c>
      <c r="BS118" s="32" t="str">
        <f ca="1">IFERROR(IF(INDIRECT("'ENROLLMENT'!" &amp; SUBSTITUTE(ADDRESS(1,MATCH(BS$1,#REF!,0),4),"1","") &amp; $AC118 )="","",INDIRECT("'ENROLLMENT'!" &amp; SUBSTITUTE(ADDRESS(1,MATCH(BS$1,#REF!,0),4),"1","") &amp; $AC118 )),"")</f>
        <v/>
      </c>
      <c r="BT118" s="43"/>
      <c r="BU118" s="32" t="str">
        <f ca="1">IFERROR(IF(INDIRECT("'ENROLLMENT'!" &amp; SUBSTITUTE(ADDRESS(1,MATCH(BU$1,#REF!,0),4),"1","") &amp; $AC118 )="","",INDIRECT("'ENROLLMENT'!" &amp; SUBSTITUTE(ADDRESS(1,MATCH(BU$1,#REF!,0),4),"1","") &amp; $AC118 )),"")</f>
        <v/>
      </c>
      <c r="BW118" s="33"/>
      <c r="BZ118" s="27"/>
      <c r="CI118" s="30" t="str">
        <f t="shared" si="33"/>
        <v/>
      </c>
      <c r="CM118" s="29"/>
      <c r="CN118" s="33"/>
      <c r="CO118" s="29"/>
      <c r="CP118" s="33"/>
      <c r="CQ118" s="29" t="str">
        <f t="shared" si="34"/>
        <v/>
      </c>
      <c r="CS118" s="32" t="str">
        <f t="shared" si="35"/>
        <v/>
      </c>
      <c r="CT118" s="43"/>
      <c r="CU118" s="32" t="str">
        <f t="shared" ca="1" si="36"/>
        <v/>
      </c>
      <c r="CW118" s="32" t="str">
        <f>IFERROR(IFERROR(IF(CI118="","",SUMIFS(CU$101:CU118,$B$101:$B118,SWITCH\CALC\ACTIVE&amp;"*",$X$101:$X118, IF(CALCULATOR\LVL\FORMAT\ENTRY&lt;&gt;MARKER\CHECK,LVL\COL,"&gt;"""))),"") / IFERROR(IF(CI118="","",SUMIFS($BO$101:$BO118,$B$101:$B118,SWITCH\CALC\ACTIVE&amp;"*",$X$101:$X118, IF(CALCULATOR\LVL\FORMAT\ENTRY&lt;&gt;MARKER\CHECK,LVL\COL,"&gt;"""))),""),"")</f>
        <v/>
      </c>
      <c r="DI118" s="30" t="str">
        <f t="shared" si="37"/>
        <v/>
      </c>
      <c r="DM118" s="29"/>
      <c r="DN118" s="33"/>
      <c r="DO118" s="29"/>
      <c r="DP118" s="33"/>
      <c r="DQ118" s="29" t="str">
        <f t="shared" si="38"/>
        <v/>
      </c>
      <c r="DS118" s="32" t="str">
        <f t="shared" si="39"/>
        <v/>
      </c>
      <c r="DT118" s="43"/>
      <c r="DU118" s="32" t="str">
        <f t="shared" ca="1" si="40"/>
        <v/>
      </c>
      <c r="DW118" s="32" t="str">
        <f>IFERROR(IFERROR(IF(DI118="","",SUMIFS(DU$101:DU118,$B$101:$B118,SWITCH\CALC\ACTIVE&amp;"*",$X$101:$X118, IF(CALCULATOR\LVL\FORMAT\ENTRY&lt;&gt;MARKER\CHECK,LVL\COL,"&gt;"""))),"") / IFERROR(IF(DI118="","",SUMIFS($BO$101:$BO118,$B$101:$B118,SWITCH\CALC\ACTIVE&amp;"*",$X$101:$X118, IF(CALCULATOR\LVL\FORMAT\ENTRY&lt;&gt;MARKER\CHECK,LVL\COL,"&gt;"""))),""),"")</f>
        <v/>
      </c>
      <c r="EI118" s="30" t="str">
        <f t="shared" si="41"/>
        <v/>
      </c>
      <c r="EM118" s="29"/>
      <c r="EN118" s="33"/>
      <c r="EO118" s="29"/>
      <c r="EP118" s="33"/>
      <c r="EQ118" s="29" t="str">
        <f t="shared" si="42"/>
        <v/>
      </c>
      <c r="ES118" s="32" t="str">
        <f t="shared" si="43"/>
        <v/>
      </c>
      <c r="ET118" s="43"/>
      <c r="EU118" s="32" t="str">
        <f t="shared" ca="1" si="44"/>
        <v/>
      </c>
      <c r="EW118" s="32" t="str">
        <f>IFERROR(IFERROR(IF(EI118="","",SUMIFS(EU$101:EU118,$B$101:$B118,SWITCH\CALC\ACTIVE&amp;"*",$X$101:$X118, IF(CALCULATOR\LVL\FORMAT\ENTRY&lt;&gt;MARKER\CHECK,LVL\COL,"&gt;"""))),"") / IFERROR(IF(EI118="","",SUMIFS($BO$101:$BO118,$B$101:$B118,SWITCH\CALC\ACTIVE&amp;"*",$X$101:$X118, IF(CALCULATOR\LVL\FORMAT\ENTRY&lt;&gt;MARKER\CHECK,LVL\COL,"&gt;"""))),""),"")</f>
        <v/>
      </c>
      <c r="FI118" s="30" t="str">
        <f t="shared" si="45"/>
        <v/>
      </c>
      <c r="FM118" s="29"/>
      <c r="FN118" s="33"/>
      <c r="FO118" s="29"/>
      <c r="FP118" s="33"/>
      <c r="FQ118" s="29" t="str">
        <f t="shared" si="46"/>
        <v/>
      </c>
      <c r="FS118" s="32" t="str">
        <f t="shared" si="47"/>
        <v/>
      </c>
      <c r="FT118" s="43"/>
      <c r="FU118" s="32" t="str">
        <f t="shared" ca="1" si="48"/>
        <v/>
      </c>
      <c r="FW118" s="32" t="str">
        <f>IFERROR(IFERROR(IF(FI118="","",SUMIFS(FU$101:FU118,$B$101:$B118,SWITCH\CALC\ACTIVE&amp;"*",$X$101:$X118, IF(CALCULATOR\LVL\FORMAT\ENTRY&lt;&gt;MARKER\CHECK,LVL\COL,"&gt;"""))),"") / IFERROR(IF(FI118="","",SUMIFS($BO$101:$BO118,$B$101:$B118,SWITCH\CALC\ACTIVE&amp;"*",$X$101:$X118, IF(CALCULATOR\LVL\FORMAT\ENTRY&lt;&gt;MARKER\CHECK,LVL\COL,"&gt;"""))),""),"")</f>
        <v/>
      </c>
      <c r="FX118" s="175"/>
      <c r="FZ118" s="32" t="str">
        <f t="shared" ca="1" si="49"/>
        <v/>
      </c>
      <c r="GA118" s="32" t="str">
        <f t="shared" ref="GA118:GM118" ca="1" si="71">IFERROR(IF($J118=LARGE($J$101:$J$300,GA$98), ( INDEX( INDIRECT($FY$95),MATCH(LARGE($J$101:$J$300,GA$98),$J$101:$J$300,0)) ), FZ118 ),"")</f>
        <v/>
      </c>
      <c r="GB118" s="32" t="str">
        <f t="shared" ca="1" si="71"/>
        <v/>
      </c>
      <c r="GC118" s="32" t="str">
        <f t="shared" ca="1" si="71"/>
        <v/>
      </c>
      <c r="GD118" s="32" t="str">
        <f t="shared" ca="1" si="71"/>
        <v/>
      </c>
      <c r="GE118" s="32" t="str">
        <f t="shared" ca="1" si="71"/>
        <v/>
      </c>
      <c r="GF118" s="32" t="str">
        <f t="shared" ca="1" si="71"/>
        <v/>
      </c>
      <c r="GG118" s="32" t="str">
        <f t="shared" ca="1" si="71"/>
        <v/>
      </c>
      <c r="GH118" s="32" t="str">
        <f t="shared" ca="1" si="71"/>
        <v/>
      </c>
      <c r="GI118" s="32" t="str">
        <f t="shared" ca="1" si="71"/>
        <v/>
      </c>
      <c r="GJ118" s="32" t="str">
        <f t="shared" ca="1" si="71"/>
        <v/>
      </c>
      <c r="GK118" s="32" t="str">
        <f t="shared" ca="1" si="71"/>
        <v/>
      </c>
      <c r="GL118" s="32" t="str">
        <f t="shared" ca="1" si="71"/>
        <v/>
      </c>
      <c r="GM118" s="32" t="str">
        <f t="shared" ca="1" si="71"/>
        <v/>
      </c>
    </row>
    <row r="119" spans="2:195" ht="22.5" hidden="1" customHeight="1" thickTop="1" thickBot="1">
      <c r="B119" s="25" t="str">
        <f t="array" ref="B119">IFERROR(IF($AF119="","",IF($C119=SWITCH\CALC\INACTV,SWITCH\CALC\INACTV,IF($AG119="",SWITCH\CALC\INACTV,IF(AND(LARGE(IF($AF$101:$AF$300=$AF119,$AU$101:$AU$300),1)&gt;1,$AU119=1),SWITCH\CALC\INACTV,SWITCH\CALC\ACTIVE)))),SWITCH\CALC\ACTIVE)</f>
        <v/>
      </c>
      <c r="C119" s="25" t="str">
        <f ca="1">IFERROR(IF($AF119="","",IF(AND(CALCULATOR\LVL\FORMAT\ENTRY="",$X119&lt;&gt;LVL\COL),SWITCH\CALC\INACTV,IF(INDIRECT("'ENROLLMENT'!" &amp; SUBSTITUTE(ADDRESS(1,MATCH(C$1,#REF!,0),4),"1","") &amp; $AC119 )="","",INDIRECT("'ENROLLMENT'!" &amp; SUBSTITUTE(ADDRESS(1,MATCH(C$1,#REF!,0),4),"1","") &amp; $AC119 )))),"")</f>
        <v/>
      </c>
      <c r="D119" s="222" t="e">
        <f t="shared" ca="1" si="60"/>
        <v>#N/A</v>
      </c>
      <c r="F119" s="25">
        <v>-82</v>
      </c>
      <c r="H119" s="139" t="str">
        <f t="shared" ca="1" si="28"/>
        <v/>
      </c>
      <c r="I119" s="140"/>
      <c r="J119" s="143" t="str">
        <f t="shared" si="29"/>
        <v/>
      </c>
      <c r="L119" s="210">
        <f t="shared" si="65"/>
        <v>0</v>
      </c>
      <c r="N119" s="26" t="str">
        <f ca="1">IFERROR(IF(INDIRECT("'ENROLLMENT'!" &amp; SUBSTITUTE(ADDRESS(1,MATCH(N$1,#REF!,0),4),"1","") &amp; $AC119 )="","",INDIRECT("'ENROLLMENT'!" &amp; SUBSTITUTE(ADDRESS(1,MATCH(N$1,#REF!,0),4),"1","") &amp; $AC119 )),"")</f>
        <v/>
      </c>
      <c r="R119" s="27" t="str">
        <f t="shared" ca="1" si="32"/>
        <v/>
      </c>
      <c r="V119" s="27"/>
      <c r="X119" s="27" t="str">
        <f ca="1">IFERROR(IF(INDIRECT("'ENROLLMENT'!" &amp; SUBSTITUTE(ADDRESS(1,MATCH(X$1,#REF!,0),4),"1","") &amp; $AC119 )="","",INDIRECT("'ENROLLMENT'!" &amp; SUBSTITUTE(ADDRESS(1,MATCH(X$1,#REF!,0),4),"1","") &amp; $AC119 )),"")</f>
        <v/>
      </c>
      <c r="Z119" s="4"/>
      <c r="AB119" s="18"/>
      <c r="AC119" s="25" t="str">
        <f t="shared" ca="1" si="52"/>
        <v/>
      </c>
      <c r="AD119" s="20"/>
      <c r="AE119" s="18"/>
      <c r="AF119" s="26"/>
      <c r="AG119" s="30"/>
      <c r="AH119" s="28"/>
      <c r="AI119" s="241"/>
      <c r="AJ119" s="242"/>
      <c r="AK119" s="242"/>
      <c r="AL119" s="242"/>
      <c r="AM119" s="242"/>
      <c r="AN119" s="242"/>
      <c r="AO119" s="242"/>
      <c r="AP119" s="242"/>
      <c r="AQ119" s="243"/>
      <c r="AR119" s="28"/>
      <c r="AS119" s="29"/>
      <c r="AT119" s="19"/>
      <c r="AU119" s="27"/>
      <c r="AV119" s="20"/>
      <c r="AZ119" s="31"/>
      <c r="BM119" s="29" t="str">
        <f ca="1">IFERROR(IF(INDIRECT("'ENROLLMENT'!" &amp; SUBSTITUTE(ADDRESS(1,MATCH(BM$1,#REF!,0),4),"1","") &amp; $AC119 )="","",INDIRECT("'ENROLLMENT'!" &amp; SUBSTITUTE(ADDRESS(1,MATCH(BM$1,#REF!,0),4),"1","") &amp; $AC119 )),"")</f>
        <v/>
      </c>
      <c r="BN119" s="33"/>
      <c r="BO119" s="29" t="str">
        <f ca="1">IFERROR(IF(INDIRECT("'ENROLLMENT'!" &amp; SUBSTITUTE(ADDRESS(1,MATCH(BO$1,#REF!,0),4),"1","") &amp; $AC119 )="","",INDIRECT("'ENROLLMENT'!" &amp; SUBSTITUTE(ADDRESS(1,MATCH(BO$1,#REF!,0),4),"1","") &amp; $AC119 )),"")</f>
        <v/>
      </c>
      <c r="BP119" s="33"/>
      <c r="BQ119" s="29" t="str">
        <f ca="1">IFERROR(IF(INDIRECT("'ENROLLMENT'!" &amp; SUBSTITUTE(ADDRESS(1,MATCH(BQ$1,#REF!,0),4),"1","") &amp; $AC119 )="","",INDIRECT("'ENROLLMENT'!" &amp; SUBSTITUTE(ADDRESS(1,MATCH(BQ$1,#REF!,0),4),"1","") &amp; $AC119 )),"")</f>
        <v/>
      </c>
      <c r="BS119" s="32" t="str">
        <f ca="1">IFERROR(IF(INDIRECT("'ENROLLMENT'!" &amp; SUBSTITUTE(ADDRESS(1,MATCH(BS$1,#REF!,0),4),"1","") &amp; $AC119 )="","",INDIRECT("'ENROLLMENT'!" &amp; SUBSTITUTE(ADDRESS(1,MATCH(BS$1,#REF!,0),4),"1","") &amp; $AC119 )),"")</f>
        <v/>
      </c>
      <c r="BT119" s="43"/>
      <c r="BU119" s="32" t="str">
        <f ca="1">IFERROR(IF(INDIRECT("'ENROLLMENT'!" &amp; SUBSTITUTE(ADDRESS(1,MATCH(BU$1,#REF!,0),4),"1","") &amp; $AC119 )="","",INDIRECT("'ENROLLMENT'!" &amp; SUBSTITUTE(ADDRESS(1,MATCH(BU$1,#REF!,0),4),"1","") &amp; $AC119 )),"")</f>
        <v/>
      </c>
      <c r="BW119" s="33"/>
      <c r="BZ119" s="27"/>
      <c r="CI119" s="30" t="str">
        <f t="shared" si="33"/>
        <v/>
      </c>
      <c r="CM119" s="29"/>
      <c r="CN119" s="33"/>
      <c r="CO119" s="29"/>
      <c r="CP119" s="33"/>
      <c r="CQ119" s="29" t="str">
        <f t="shared" si="34"/>
        <v/>
      </c>
      <c r="CS119" s="32" t="str">
        <f t="shared" si="35"/>
        <v/>
      </c>
      <c r="CT119" s="43"/>
      <c r="CU119" s="32" t="str">
        <f t="shared" ca="1" si="36"/>
        <v/>
      </c>
      <c r="CW119" s="32" t="str">
        <f>IFERROR(IFERROR(IF(CI119="","",SUMIFS(CU$101:CU119,$B$101:$B119,SWITCH\CALC\ACTIVE&amp;"*",$X$101:$X119, IF(CALCULATOR\LVL\FORMAT\ENTRY&lt;&gt;MARKER\CHECK,LVL\COL,"&gt;"""))),"") / IFERROR(IF(CI119="","",SUMIFS($BO$101:$BO119,$B$101:$B119,SWITCH\CALC\ACTIVE&amp;"*",$X$101:$X119, IF(CALCULATOR\LVL\FORMAT\ENTRY&lt;&gt;MARKER\CHECK,LVL\COL,"&gt;"""))),""),"")</f>
        <v/>
      </c>
      <c r="DI119" s="30" t="str">
        <f t="shared" si="37"/>
        <v/>
      </c>
      <c r="DM119" s="29"/>
      <c r="DN119" s="33"/>
      <c r="DO119" s="29"/>
      <c r="DP119" s="33"/>
      <c r="DQ119" s="29" t="str">
        <f t="shared" si="38"/>
        <v/>
      </c>
      <c r="DS119" s="32" t="str">
        <f t="shared" si="39"/>
        <v/>
      </c>
      <c r="DT119" s="43"/>
      <c r="DU119" s="32" t="str">
        <f t="shared" ca="1" si="40"/>
        <v/>
      </c>
      <c r="DW119" s="32" t="str">
        <f>IFERROR(IFERROR(IF(DI119="","",SUMIFS(DU$101:DU119,$B$101:$B119,SWITCH\CALC\ACTIVE&amp;"*",$X$101:$X119, IF(CALCULATOR\LVL\FORMAT\ENTRY&lt;&gt;MARKER\CHECK,LVL\COL,"&gt;"""))),"") / IFERROR(IF(DI119="","",SUMIFS($BO$101:$BO119,$B$101:$B119,SWITCH\CALC\ACTIVE&amp;"*",$X$101:$X119, IF(CALCULATOR\LVL\FORMAT\ENTRY&lt;&gt;MARKER\CHECK,LVL\COL,"&gt;"""))),""),"")</f>
        <v/>
      </c>
      <c r="EI119" s="30" t="str">
        <f t="shared" si="41"/>
        <v/>
      </c>
      <c r="EM119" s="29"/>
      <c r="EN119" s="33"/>
      <c r="EO119" s="29"/>
      <c r="EP119" s="33"/>
      <c r="EQ119" s="29" t="str">
        <f t="shared" si="42"/>
        <v/>
      </c>
      <c r="ES119" s="32" t="str">
        <f t="shared" si="43"/>
        <v/>
      </c>
      <c r="ET119" s="43"/>
      <c r="EU119" s="32" t="str">
        <f t="shared" ca="1" si="44"/>
        <v/>
      </c>
      <c r="EW119" s="32" t="str">
        <f>IFERROR(IFERROR(IF(EI119="","",SUMIFS(EU$101:EU119,$B$101:$B119,SWITCH\CALC\ACTIVE&amp;"*",$X$101:$X119, IF(CALCULATOR\LVL\FORMAT\ENTRY&lt;&gt;MARKER\CHECK,LVL\COL,"&gt;"""))),"") / IFERROR(IF(EI119="","",SUMIFS($BO$101:$BO119,$B$101:$B119,SWITCH\CALC\ACTIVE&amp;"*",$X$101:$X119, IF(CALCULATOR\LVL\FORMAT\ENTRY&lt;&gt;MARKER\CHECK,LVL\COL,"&gt;"""))),""),"")</f>
        <v/>
      </c>
      <c r="FI119" s="30" t="str">
        <f t="shared" si="45"/>
        <v/>
      </c>
      <c r="FM119" s="29"/>
      <c r="FN119" s="33"/>
      <c r="FO119" s="29"/>
      <c r="FP119" s="33"/>
      <c r="FQ119" s="29" t="str">
        <f t="shared" si="46"/>
        <v/>
      </c>
      <c r="FS119" s="32" t="str">
        <f t="shared" si="47"/>
        <v/>
      </c>
      <c r="FT119" s="43"/>
      <c r="FU119" s="32" t="str">
        <f t="shared" ca="1" si="48"/>
        <v/>
      </c>
      <c r="FW119" s="32" t="str">
        <f>IFERROR(IFERROR(IF(FI119="","",SUMIFS(FU$101:FU119,$B$101:$B119,SWITCH\CALC\ACTIVE&amp;"*",$X$101:$X119, IF(CALCULATOR\LVL\FORMAT\ENTRY&lt;&gt;MARKER\CHECK,LVL\COL,"&gt;"""))),"") / IFERROR(IF(FI119="","",SUMIFS($BO$101:$BO119,$B$101:$B119,SWITCH\CALC\ACTIVE&amp;"*",$X$101:$X119, IF(CALCULATOR\LVL\FORMAT\ENTRY&lt;&gt;MARKER\CHECK,LVL\COL,"&gt;"""))),""),"")</f>
        <v/>
      </c>
      <c r="FX119" s="175"/>
      <c r="FZ119" s="32" t="str">
        <f t="shared" ca="1" si="49"/>
        <v/>
      </c>
      <c r="GA119" s="32" t="str">
        <f t="shared" ref="GA119:GM119" ca="1" si="72">IFERROR(IF($J119=LARGE($J$101:$J$300,GA$98), ( INDEX( INDIRECT($FY$95),MATCH(LARGE($J$101:$J$300,GA$98),$J$101:$J$300,0)) ), FZ119 ),"")</f>
        <v/>
      </c>
      <c r="GB119" s="32" t="str">
        <f t="shared" ca="1" si="72"/>
        <v/>
      </c>
      <c r="GC119" s="32" t="str">
        <f t="shared" ca="1" si="72"/>
        <v/>
      </c>
      <c r="GD119" s="32" t="str">
        <f t="shared" ca="1" si="72"/>
        <v/>
      </c>
      <c r="GE119" s="32" t="str">
        <f t="shared" ca="1" si="72"/>
        <v/>
      </c>
      <c r="GF119" s="32" t="str">
        <f t="shared" ca="1" si="72"/>
        <v/>
      </c>
      <c r="GG119" s="32" t="str">
        <f t="shared" ca="1" si="72"/>
        <v/>
      </c>
      <c r="GH119" s="32" t="str">
        <f t="shared" ca="1" si="72"/>
        <v/>
      </c>
      <c r="GI119" s="32" t="str">
        <f t="shared" ca="1" si="72"/>
        <v/>
      </c>
      <c r="GJ119" s="32" t="str">
        <f t="shared" ca="1" si="72"/>
        <v/>
      </c>
      <c r="GK119" s="32" t="str">
        <f t="shared" ca="1" si="72"/>
        <v/>
      </c>
      <c r="GL119" s="32" t="str">
        <f t="shared" ca="1" si="72"/>
        <v/>
      </c>
      <c r="GM119" s="32" t="str">
        <f t="shared" ca="1" si="72"/>
        <v/>
      </c>
    </row>
    <row r="120" spans="2:195" ht="22.5" hidden="1" customHeight="1" thickTop="1" thickBot="1">
      <c r="B120" s="25" t="str">
        <f t="array" ref="B120">IFERROR(IF($AF120="","",IF($C120=SWITCH\CALC\INACTV,SWITCH\CALC\INACTV,IF($AG120="",SWITCH\CALC\INACTV,IF(AND(LARGE(IF($AF$101:$AF$300=$AF120,$AU$101:$AU$300),1)&gt;1,$AU120=1),SWITCH\CALC\INACTV,SWITCH\CALC\ACTIVE)))),SWITCH\CALC\ACTIVE)</f>
        <v/>
      </c>
      <c r="C120" s="25" t="str">
        <f ca="1">IFERROR(IF($AF120="","",IF(AND(CALCULATOR\LVL\FORMAT\ENTRY="",$X120&lt;&gt;LVL\COL),SWITCH\CALC\INACTV,IF(INDIRECT("'ENROLLMENT'!" &amp; SUBSTITUTE(ADDRESS(1,MATCH(C$1,#REF!,0),4),"1","") &amp; $AC120 )="","",INDIRECT("'ENROLLMENT'!" &amp; SUBSTITUTE(ADDRESS(1,MATCH(C$1,#REF!,0),4),"1","") &amp; $AC120 )))),"")</f>
        <v/>
      </c>
      <c r="D120" s="222" t="e">
        <f t="shared" ca="1" si="60"/>
        <v>#N/A</v>
      </c>
      <c r="F120" s="25">
        <v>-81</v>
      </c>
      <c r="H120" s="139" t="str">
        <f t="shared" ca="1" si="28"/>
        <v/>
      </c>
      <c r="I120" s="140"/>
      <c r="J120" s="143" t="str">
        <f t="shared" si="29"/>
        <v/>
      </c>
      <c r="L120" s="210">
        <f t="shared" si="65"/>
        <v>0</v>
      </c>
      <c r="N120" s="26" t="str">
        <f ca="1">IFERROR(IF(INDIRECT("'ENROLLMENT'!" &amp; SUBSTITUTE(ADDRESS(1,MATCH(N$1,#REF!,0),4),"1","") &amp; $AC120 )="","",INDIRECT("'ENROLLMENT'!" &amp; SUBSTITUTE(ADDRESS(1,MATCH(N$1,#REF!,0),4),"1","") &amp; $AC120 )),"")</f>
        <v/>
      </c>
      <c r="R120" s="27" t="str">
        <f t="shared" ca="1" si="32"/>
        <v/>
      </c>
      <c r="V120" s="27"/>
      <c r="X120" s="27" t="str">
        <f ca="1">IFERROR(IF(INDIRECT("'ENROLLMENT'!" &amp; SUBSTITUTE(ADDRESS(1,MATCH(X$1,#REF!,0),4),"1","") &amp; $AC120 )="","",INDIRECT("'ENROLLMENT'!" &amp; SUBSTITUTE(ADDRESS(1,MATCH(X$1,#REF!,0),4),"1","") &amp; $AC120 )),"")</f>
        <v/>
      </c>
      <c r="Z120" s="4"/>
      <c r="AB120" s="18"/>
      <c r="AC120" s="25" t="str">
        <f t="shared" ca="1" si="52"/>
        <v/>
      </c>
      <c r="AD120" s="20"/>
      <c r="AE120" s="18"/>
      <c r="AF120" s="26"/>
      <c r="AG120" s="30"/>
      <c r="AH120" s="28"/>
      <c r="AI120" s="241"/>
      <c r="AJ120" s="242"/>
      <c r="AK120" s="242"/>
      <c r="AL120" s="242"/>
      <c r="AM120" s="242"/>
      <c r="AN120" s="242"/>
      <c r="AO120" s="242"/>
      <c r="AP120" s="242"/>
      <c r="AQ120" s="243"/>
      <c r="AR120" s="28"/>
      <c r="AS120" s="29"/>
      <c r="AT120" s="19"/>
      <c r="AU120" s="27"/>
      <c r="AV120" s="20"/>
      <c r="AZ120" s="31"/>
      <c r="BM120" s="29" t="str">
        <f ca="1">IFERROR(IF(INDIRECT("'ENROLLMENT'!" &amp; SUBSTITUTE(ADDRESS(1,MATCH(BM$1,#REF!,0),4),"1","") &amp; $AC120 )="","",INDIRECT("'ENROLLMENT'!" &amp; SUBSTITUTE(ADDRESS(1,MATCH(BM$1,#REF!,0),4),"1","") &amp; $AC120 )),"")</f>
        <v/>
      </c>
      <c r="BN120" s="33"/>
      <c r="BO120" s="29" t="str">
        <f ca="1">IFERROR(IF(INDIRECT("'ENROLLMENT'!" &amp; SUBSTITUTE(ADDRESS(1,MATCH(BO$1,#REF!,0),4),"1","") &amp; $AC120 )="","",INDIRECT("'ENROLLMENT'!" &amp; SUBSTITUTE(ADDRESS(1,MATCH(BO$1,#REF!,0),4),"1","") &amp; $AC120 )),"")</f>
        <v/>
      </c>
      <c r="BP120" s="33"/>
      <c r="BQ120" s="29" t="str">
        <f ca="1">IFERROR(IF(INDIRECT("'ENROLLMENT'!" &amp; SUBSTITUTE(ADDRESS(1,MATCH(BQ$1,#REF!,0),4),"1","") &amp; $AC120 )="","",INDIRECT("'ENROLLMENT'!" &amp; SUBSTITUTE(ADDRESS(1,MATCH(BQ$1,#REF!,0),4),"1","") &amp; $AC120 )),"")</f>
        <v/>
      </c>
      <c r="BS120" s="32" t="str">
        <f ca="1">IFERROR(IF(INDIRECT("'ENROLLMENT'!" &amp; SUBSTITUTE(ADDRESS(1,MATCH(BS$1,#REF!,0),4),"1","") &amp; $AC120 )="","",INDIRECT("'ENROLLMENT'!" &amp; SUBSTITUTE(ADDRESS(1,MATCH(BS$1,#REF!,0),4),"1","") &amp; $AC120 )),"")</f>
        <v/>
      </c>
      <c r="BT120" s="43"/>
      <c r="BU120" s="32" t="str">
        <f ca="1">IFERROR(IF(INDIRECT("'ENROLLMENT'!" &amp; SUBSTITUTE(ADDRESS(1,MATCH(BU$1,#REF!,0),4),"1","") &amp; $AC120 )="","",INDIRECT("'ENROLLMENT'!" &amp; SUBSTITUTE(ADDRESS(1,MATCH(BU$1,#REF!,0),4),"1","") &amp; $AC120 )),"")</f>
        <v/>
      </c>
      <c r="BW120" s="33"/>
      <c r="BZ120" s="27"/>
      <c r="CI120" s="30" t="str">
        <f t="shared" si="33"/>
        <v/>
      </c>
      <c r="CM120" s="29"/>
      <c r="CN120" s="33"/>
      <c r="CO120" s="29"/>
      <c r="CP120" s="33"/>
      <c r="CQ120" s="29" t="str">
        <f t="shared" si="34"/>
        <v/>
      </c>
      <c r="CS120" s="32" t="str">
        <f t="shared" si="35"/>
        <v/>
      </c>
      <c r="CT120" s="43"/>
      <c r="CU120" s="32" t="str">
        <f t="shared" ca="1" si="36"/>
        <v/>
      </c>
      <c r="CW120" s="32" t="str">
        <f>IFERROR(IFERROR(IF(CI120="","",SUMIFS(CU$101:CU120,$B$101:$B120,SWITCH\CALC\ACTIVE&amp;"*",$X$101:$X120, IF(CALCULATOR\LVL\FORMAT\ENTRY&lt;&gt;MARKER\CHECK,LVL\COL,"&gt;"""))),"") / IFERROR(IF(CI120="","",SUMIFS($BO$101:$BO120,$B$101:$B120,SWITCH\CALC\ACTIVE&amp;"*",$X$101:$X120, IF(CALCULATOR\LVL\FORMAT\ENTRY&lt;&gt;MARKER\CHECK,LVL\COL,"&gt;"""))),""),"")</f>
        <v/>
      </c>
      <c r="DI120" s="30" t="str">
        <f t="shared" si="37"/>
        <v/>
      </c>
      <c r="DM120" s="29"/>
      <c r="DN120" s="33"/>
      <c r="DO120" s="29"/>
      <c r="DP120" s="33"/>
      <c r="DQ120" s="29" t="str">
        <f t="shared" si="38"/>
        <v/>
      </c>
      <c r="DS120" s="32" t="str">
        <f t="shared" si="39"/>
        <v/>
      </c>
      <c r="DT120" s="43"/>
      <c r="DU120" s="32" t="str">
        <f t="shared" ca="1" si="40"/>
        <v/>
      </c>
      <c r="DW120" s="32" t="str">
        <f>IFERROR(IFERROR(IF(DI120="","",SUMIFS(DU$101:DU120,$B$101:$B120,SWITCH\CALC\ACTIVE&amp;"*",$X$101:$X120, IF(CALCULATOR\LVL\FORMAT\ENTRY&lt;&gt;MARKER\CHECK,LVL\COL,"&gt;"""))),"") / IFERROR(IF(DI120="","",SUMIFS($BO$101:$BO120,$B$101:$B120,SWITCH\CALC\ACTIVE&amp;"*",$X$101:$X120, IF(CALCULATOR\LVL\FORMAT\ENTRY&lt;&gt;MARKER\CHECK,LVL\COL,"&gt;"""))),""),"")</f>
        <v/>
      </c>
      <c r="EI120" s="30" t="str">
        <f t="shared" si="41"/>
        <v/>
      </c>
      <c r="EM120" s="29"/>
      <c r="EN120" s="33"/>
      <c r="EO120" s="29"/>
      <c r="EP120" s="33"/>
      <c r="EQ120" s="29" t="str">
        <f t="shared" si="42"/>
        <v/>
      </c>
      <c r="ES120" s="32" t="str">
        <f t="shared" si="43"/>
        <v/>
      </c>
      <c r="ET120" s="43"/>
      <c r="EU120" s="32" t="str">
        <f t="shared" ca="1" si="44"/>
        <v/>
      </c>
      <c r="EW120" s="32" t="str">
        <f>IFERROR(IFERROR(IF(EI120="","",SUMIFS(EU$101:EU120,$B$101:$B120,SWITCH\CALC\ACTIVE&amp;"*",$X$101:$X120, IF(CALCULATOR\LVL\FORMAT\ENTRY&lt;&gt;MARKER\CHECK,LVL\COL,"&gt;"""))),"") / IFERROR(IF(EI120="","",SUMIFS($BO$101:$BO120,$B$101:$B120,SWITCH\CALC\ACTIVE&amp;"*",$X$101:$X120, IF(CALCULATOR\LVL\FORMAT\ENTRY&lt;&gt;MARKER\CHECK,LVL\COL,"&gt;"""))),""),"")</f>
        <v/>
      </c>
      <c r="FI120" s="30" t="str">
        <f t="shared" si="45"/>
        <v/>
      </c>
      <c r="FM120" s="29"/>
      <c r="FN120" s="33"/>
      <c r="FO120" s="29"/>
      <c r="FP120" s="33"/>
      <c r="FQ120" s="29" t="str">
        <f t="shared" si="46"/>
        <v/>
      </c>
      <c r="FS120" s="32" t="str">
        <f t="shared" si="47"/>
        <v/>
      </c>
      <c r="FT120" s="43"/>
      <c r="FU120" s="32" t="str">
        <f t="shared" ca="1" si="48"/>
        <v/>
      </c>
      <c r="FW120" s="32" t="str">
        <f>IFERROR(IFERROR(IF(FI120="","",SUMIFS(FU$101:FU120,$B$101:$B120,SWITCH\CALC\ACTIVE&amp;"*",$X$101:$X120, IF(CALCULATOR\LVL\FORMAT\ENTRY&lt;&gt;MARKER\CHECK,LVL\COL,"&gt;"""))),"") / IFERROR(IF(FI120="","",SUMIFS($BO$101:$BO120,$B$101:$B120,SWITCH\CALC\ACTIVE&amp;"*",$X$101:$X120, IF(CALCULATOR\LVL\FORMAT\ENTRY&lt;&gt;MARKER\CHECK,LVL\COL,"&gt;"""))),""),"")</f>
        <v/>
      </c>
      <c r="FX120" s="175"/>
      <c r="FZ120" s="32" t="str">
        <f t="shared" ca="1" si="49"/>
        <v/>
      </c>
      <c r="GA120" s="32" t="str">
        <f t="shared" ref="GA120:GM120" ca="1" si="73">IFERROR(IF($J120=LARGE($J$101:$J$300,GA$98), ( INDEX( INDIRECT($FY$95),MATCH(LARGE($J$101:$J$300,GA$98),$J$101:$J$300,0)) ), FZ120 ),"")</f>
        <v/>
      </c>
      <c r="GB120" s="32" t="str">
        <f t="shared" ca="1" si="73"/>
        <v/>
      </c>
      <c r="GC120" s="32" t="str">
        <f t="shared" ca="1" si="73"/>
        <v/>
      </c>
      <c r="GD120" s="32" t="str">
        <f t="shared" ca="1" si="73"/>
        <v/>
      </c>
      <c r="GE120" s="32" t="str">
        <f t="shared" ca="1" si="73"/>
        <v/>
      </c>
      <c r="GF120" s="32" t="str">
        <f t="shared" ca="1" si="73"/>
        <v/>
      </c>
      <c r="GG120" s="32" t="str">
        <f t="shared" ca="1" si="73"/>
        <v/>
      </c>
      <c r="GH120" s="32" t="str">
        <f t="shared" ca="1" si="73"/>
        <v/>
      </c>
      <c r="GI120" s="32" t="str">
        <f t="shared" ca="1" si="73"/>
        <v/>
      </c>
      <c r="GJ120" s="32" t="str">
        <f t="shared" ca="1" si="73"/>
        <v/>
      </c>
      <c r="GK120" s="32" t="str">
        <f t="shared" ca="1" si="73"/>
        <v/>
      </c>
      <c r="GL120" s="32" t="str">
        <f t="shared" ca="1" si="73"/>
        <v/>
      </c>
      <c r="GM120" s="32" t="str">
        <f t="shared" ca="1" si="73"/>
        <v/>
      </c>
    </row>
    <row r="121" spans="2:195" ht="22.5" hidden="1" customHeight="1" thickTop="1" thickBot="1">
      <c r="B121" s="25" t="str">
        <f t="array" ref="B121">IFERROR(IF($AF121="","",IF($C121=SWITCH\CALC\INACTV,SWITCH\CALC\INACTV,IF($AG121="",SWITCH\CALC\INACTV,IF(AND(LARGE(IF($AF$101:$AF$300=$AF121,$AU$101:$AU$300),1)&gt;1,$AU121=1),SWITCH\CALC\INACTV,SWITCH\CALC\ACTIVE)))),SWITCH\CALC\ACTIVE)</f>
        <v/>
      </c>
      <c r="C121" s="25" t="str">
        <f ca="1">IFERROR(IF($AF121="","",IF(AND(CALCULATOR\LVL\FORMAT\ENTRY="",$X121&lt;&gt;LVL\COL),SWITCH\CALC\INACTV,IF(INDIRECT("'ENROLLMENT'!" &amp; SUBSTITUTE(ADDRESS(1,MATCH(C$1,#REF!,0),4),"1","") &amp; $AC121 )="","",INDIRECT("'ENROLLMENT'!" &amp; SUBSTITUTE(ADDRESS(1,MATCH(C$1,#REF!,0),4),"1","") &amp; $AC121 )))),"")</f>
        <v/>
      </c>
      <c r="D121" s="222" t="e">
        <f t="shared" ca="1" si="60"/>
        <v>#N/A</v>
      </c>
      <c r="F121" s="25">
        <v>-80</v>
      </c>
      <c r="H121" s="139" t="str">
        <f t="shared" ca="1" si="28"/>
        <v/>
      </c>
      <c r="I121" s="140"/>
      <c r="J121" s="143" t="str">
        <f t="shared" si="29"/>
        <v/>
      </c>
      <c r="L121" s="210">
        <f t="shared" si="65"/>
        <v>0</v>
      </c>
      <c r="N121" s="26" t="str">
        <f ca="1">IFERROR(IF(INDIRECT("'ENROLLMENT'!" &amp; SUBSTITUTE(ADDRESS(1,MATCH(N$1,#REF!,0),4),"1","") &amp; $AC121 )="","",INDIRECT("'ENROLLMENT'!" &amp; SUBSTITUTE(ADDRESS(1,MATCH(N$1,#REF!,0),4),"1","") &amp; $AC121 )),"")</f>
        <v/>
      </c>
      <c r="R121" s="27" t="str">
        <f t="shared" ca="1" si="32"/>
        <v/>
      </c>
      <c r="V121" s="27"/>
      <c r="X121" s="27" t="str">
        <f ca="1">IFERROR(IF(INDIRECT("'ENROLLMENT'!" &amp; SUBSTITUTE(ADDRESS(1,MATCH(X$1,#REF!,0),4),"1","") &amp; $AC121 )="","",INDIRECT("'ENROLLMENT'!" &amp; SUBSTITUTE(ADDRESS(1,MATCH(X$1,#REF!,0),4),"1","") &amp; $AC121 )),"")</f>
        <v/>
      </c>
      <c r="Z121" s="4"/>
      <c r="AB121" s="18"/>
      <c r="AC121" s="25" t="str">
        <f t="shared" ca="1" si="52"/>
        <v/>
      </c>
      <c r="AD121" s="20"/>
      <c r="AE121" s="18"/>
      <c r="AF121" s="26"/>
      <c r="AG121" s="30"/>
      <c r="AH121" s="28"/>
      <c r="AI121" s="241"/>
      <c r="AJ121" s="242"/>
      <c r="AK121" s="242"/>
      <c r="AL121" s="242"/>
      <c r="AM121" s="242"/>
      <c r="AN121" s="242"/>
      <c r="AO121" s="242"/>
      <c r="AP121" s="242"/>
      <c r="AQ121" s="243"/>
      <c r="AR121" s="28"/>
      <c r="AS121" s="29"/>
      <c r="AT121" s="19"/>
      <c r="AU121" s="27"/>
      <c r="AV121" s="20"/>
      <c r="AZ121" s="31"/>
      <c r="BM121" s="29" t="str">
        <f ca="1">IFERROR(IF(INDIRECT("'ENROLLMENT'!" &amp; SUBSTITUTE(ADDRESS(1,MATCH(BM$1,#REF!,0),4),"1","") &amp; $AC121 )="","",INDIRECT("'ENROLLMENT'!" &amp; SUBSTITUTE(ADDRESS(1,MATCH(BM$1,#REF!,0),4),"1","") &amp; $AC121 )),"")</f>
        <v/>
      </c>
      <c r="BN121" s="33"/>
      <c r="BO121" s="29" t="str">
        <f ca="1">IFERROR(IF(INDIRECT("'ENROLLMENT'!" &amp; SUBSTITUTE(ADDRESS(1,MATCH(BO$1,#REF!,0),4),"1","") &amp; $AC121 )="","",INDIRECT("'ENROLLMENT'!" &amp; SUBSTITUTE(ADDRESS(1,MATCH(BO$1,#REF!,0),4),"1","") &amp; $AC121 )),"")</f>
        <v/>
      </c>
      <c r="BP121" s="33"/>
      <c r="BQ121" s="29" t="str">
        <f ca="1">IFERROR(IF(INDIRECT("'ENROLLMENT'!" &amp; SUBSTITUTE(ADDRESS(1,MATCH(BQ$1,#REF!,0),4),"1","") &amp; $AC121 )="","",INDIRECT("'ENROLLMENT'!" &amp; SUBSTITUTE(ADDRESS(1,MATCH(BQ$1,#REF!,0),4),"1","") &amp; $AC121 )),"")</f>
        <v/>
      </c>
      <c r="BS121" s="32" t="str">
        <f ca="1">IFERROR(IF(INDIRECT("'ENROLLMENT'!" &amp; SUBSTITUTE(ADDRESS(1,MATCH(BS$1,#REF!,0),4),"1","") &amp; $AC121 )="","",INDIRECT("'ENROLLMENT'!" &amp; SUBSTITUTE(ADDRESS(1,MATCH(BS$1,#REF!,0),4),"1","") &amp; $AC121 )),"")</f>
        <v/>
      </c>
      <c r="BT121" s="43"/>
      <c r="BU121" s="32" t="str">
        <f ca="1">IFERROR(IF(INDIRECT("'ENROLLMENT'!" &amp; SUBSTITUTE(ADDRESS(1,MATCH(BU$1,#REF!,0),4),"1","") &amp; $AC121 )="","",INDIRECT("'ENROLLMENT'!" &amp; SUBSTITUTE(ADDRESS(1,MATCH(BU$1,#REF!,0),4),"1","") &amp; $AC121 )),"")</f>
        <v/>
      </c>
      <c r="BW121" s="33"/>
      <c r="BZ121" s="27"/>
      <c r="CI121" s="30" t="str">
        <f t="shared" si="33"/>
        <v/>
      </c>
      <c r="CM121" s="29"/>
      <c r="CN121" s="33"/>
      <c r="CO121" s="29"/>
      <c r="CP121" s="33"/>
      <c r="CQ121" s="29" t="str">
        <f t="shared" si="34"/>
        <v/>
      </c>
      <c r="CS121" s="32" t="str">
        <f t="shared" si="35"/>
        <v/>
      </c>
      <c r="CT121" s="43"/>
      <c r="CU121" s="32" t="str">
        <f t="shared" ca="1" si="36"/>
        <v/>
      </c>
      <c r="CW121" s="32" t="str">
        <f>IFERROR(IFERROR(IF(CI121="","",SUMIFS(CU$101:CU121,$B$101:$B121,SWITCH\CALC\ACTIVE&amp;"*",$X$101:$X121, IF(CALCULATOR\LVL\FORMAT\ENTRY&lt;&gt;MARKER\CHECK,LVL\COL,"&gt;"""))),"") / IFERROR(IF(CI121="","",SUMIFS($BO$101:$BO121,$B$101:$B121,SWITCH\CALC\ACTIVE&amp;"*",$X$101:$X121, IF(CALCULATOR\LVL\FORMAT\ENTRY&lt;&gt;MARKER\CHECK,LVL\COL,"&gt;"""))),""),"")</f>
        <v/>
      </c>
      <c r="DI121" s="30" t="str">
        <f t="shared" si="37"/>
        <v/>
      </c>
      <c r="DM121" s="29"/>
      <c r="DN121" s="33"/>
      <c r="DO121" s="29"/>
      <c r="DP121" s="33"/>
      <c r="DQ121" s="29" t="str">
        <f t="shared" si="38"/>
        <v/>
      </c>
      <c r="DS121" s="32" t="str">
        <f t="shared" si="39"/>
        <v/>
      </c>
      <c r="DT121" s="43"/>
      <c r="DU121" s="32" t="str">
        <f t="shared" ca="1" si="40"/>
        <v/>
      </c>
      <c r="DW121" s="32" t="str">
        <f>IFERROR(IFERROR(IF(DI121="","",SUMIFS(DU$101:DU121,$B$101:$B121,SWITCH\CALC\ACTIVE&amp;"*",$X$101:$X121, IF(CALCULATOR\LVL\FORMAT\ENTRY&lt;&gt;MARKER\CHECK,LVL\COL,"&gt;"""))),"") / IFERROR(IF(DI121="","",SUMIFS($BO$101:$BO121,$B$101:$B121,SWITCH\CALC\ACTIVE&amp;"*",$X$101:$X121, IF(CALCULATOR\LVL\FORMAT\ENTRY&lt;&gt;MARKER\CHECK,LVL\COL,"&gt;"""))),""),"")</f>
        <v/>
      </c>
      <c r="EI121" s="30" t="str">
        <f t="shared" si="41"/>
        <v/>
      </c>
      <c r="EM121" s="29"/>
      <c r="EN121" s="33"/>
      <c r="EO121" s="29"/>
      <c r="EP121" s="33"/>
      <c r="EQ121" s="29" t="str">
        <f t="shared" si="42"/>
        <v/>
      </c>
      <c r="ES121" s="32" t="str">
        <f t="shared" si="43"/>
        <v/>
      </c>
      <c r="ET121" s="43"/>
      <c r="EU121" s="32" t="str">
        <f t="shared" ca="1" si="44"/>
        <v/>
      </c>
      <c r="EW121" s="32" t="str">
        <f>IFERROR(IFERROR(IF(EI121="","",SUMIFS(EU$101:EU121,$B$101:$B121,SWITCH\CALC\ACTIVE&amp;"*",$X$101:$X121, IF(CALCULATOR\LVL\FORMAT\ENTRY&lt;&gt;MARKER\CHECK,LVL\COL,"&gt;"""))),"") / IFERROR(IF(EI121="","",SUMIFS($BO$101:$BO121,$B$101:$B121,SWITCH\CALC\ACTIVE&amp;"*",$X$101:$X121, IF(CALCULATOR\LVL\FORMAT\ENTRY&lt;&gt;MARKER\CHECK,LVL\COL,"&gt;"""))),""),"")</f>
        <v/>
      </c>
      <c r="FI121" s="30" t="str">
        <f t="shared" si="45"/>
        <v/>
      </c>
      <c r="FM121" s="29"/>
      <c r="FN121" s="33"/>
      <c r="FO121" s="29"/>
      <c r="FP121" s="33"/>
      <c r="FQ121" s="29" t="str">
        <f t="shared" si="46"/>
        <v/>
      </c>
      <c r="FS121" s="32" t="str">
        <f t="shared" si="47"/>
        <v/>
      </c>
      <c r="FT121" s="43"/>
      <c r="FU121" s="32" t="str">
        <f t="shared" ca="1" si="48"/>
        <v/>
      </c>
      <c r="FW121" s="32" t="str">
        <f>IFERROR(IFERROR(IF(FI121="","",SUMIFS(FU$101:FU121,$B$101:$B121,SWITCH\CALC\ACTIVE&amp;"*",$X$101:$X121, IF(CALCULATOR\LVL\FORMAT\ENTRY&lt;&gt;MARKER\CHECK,LVL\COL,"&gt;"""))),"") / IFERROR(IF(FI121="","",SUMIFS($BO$101:$BO121,$B$101:$B121,SWITCH\CALC\ACTIVE&amp;"*",$X$101:$X121, IF(CALCULATOR\LVL\FORMAT\ENTRY&lt;&gt;MARKER\CHECK,LVL\COL,"&gt;"""))),""),"")</f>
        <v/>
      </c>
      <c r="FX121" s="175"/>
      <c r="FZ121" s="32" t="str">
        <f t="shared" ca="1" si="49"/>
        <v/>
      </c>
      <c r="GA121" s="32" t="str">
        <f t="shared" ref="GA121:GM121" ca="1" si="74">IFERROR(IF($J121=LARGE($J$101:$J$300,GA$98), ( INDEX( INDIRECT($FY$95),MATCH(LARGE($J$101:$J$300,GA$98),$J$101:$J$300,0)) ), FZ121 ),"")</f>
        <v/>
      </c>
      <c r="GB121" s="32" t="str">
        <f t="shared" ca="1" si="74"/>
        <v/>
      </c>
      <c r="GC121" s="32" t="str">
        <f t="shared" ca="1" si="74"/>
        <v/>
      </c>
      <c r="GD121" s="32" t="str">
        <f t="shared" ca="1" si="74"/>
        <v/>
      </c>
      <c r="GE121" s="32" t="str">
        <f t="shared" ca="1" si="74"/>
        <v/>
      </c>
      <c r="GF121" s="32" t="str">
        <f t="shared" ca="1" si="74"/>
        <v/>
      </c>
      <c r="GG121" s="32" t="str">
        <f t="shared" ca="1" si="74"/>
        <v/>
      </c>
      <c r="GH121" s="32" t="str">
        <f t="shared" ca="1" si="74"/>
        <v/>
      </c>
      <c r="GI121" s="32" t="str">
        <f t="shared" ca="1" si="74"/>
        <v/>
      </c>
      <c r="GJ121" s="32" t="str">
        <f t="shared" ca="1" si="74"/>
        <v/>
      </c>
      <c r="GK121" s="32" t="str">
        <f t="shared" ca="1" si="74"/>
        <v/>
      </c>
      <c r="GL121" s="32" t="str">
        <f t="shared" ca="1" si="74"/>
        <v/>
      </c>
      <c r="GM121" s="32" t="str">
        <f t="shared" ca="1" si="74"/>
        <v/>
      </c>
    </row>
    <row r="122" spans="2:195" ht="22.5" hidden="1" customHeight="1" thickTop="1" thickBot="1">
      <c r="B122" s="25" t="str">
        <f t="array" ref="B122">IFERROR(IF($AF122="","",IF($C122=SWITCH\CALC\INACTV,SWITCH\CALC\INACTV,IF($AG122="",SWITCH\CALC\INACTV,IF(AND(LARGE(IF($AF$101:$AF$300=$AF122,$AU$101:$AU$300),1)&gt;1,$AU122=1),SWITCH\CALC\INACTV,SWITCH\CALC\ACTIVE)))),SWITCH\CALC\ACTIVE)</f>
        <v/>
      </c>
      <c r="C122" s="25" t="str">
        <f ca="1">IFERROR(IF($AF122="","",IF(AND(CALCULATOR\LVL\FORMAT\ENTRY="",$X122&lt;&gt;LVL\COL),SWITCH\CALC\INACTV,IF(INDIRECT("'ENROLLMENT'!" &amp; SUBSTITUTE(ADDRESS(1,MATCH(C$1,#REF!,0),4),"1","") &amp; $AC122 )="","",INDIRECT("'ENROLLMENT'!" &amp; SUBSTITUTE(ADDRESS(1,MATCH(C$1,#REF!,0),4),"1","") &amp; $AC122 )))),"")</f>
        <v/>
      </c>
      <c r="D122" s="222" t="e">
        <f t="shared" ca="1" si="60"/>
        <v>#N/A</v>
      </c>
      <c r="F122" s="25">
        <v>-79</v>
      </c>
      <c r="H122" s="139" t="str">
        <f t="shared" ca="1" si="28"/>
        <v/>
      </c>
      <c r="I122" s="140"/>
      <c r="J122" s="143" t="str">
        <f t="shared" si="29"/>
        <v/>
      </c>
      <c r="L122" s="210">
        <f t="shared" si="65"/>
        <v>0</v>
      </c>
      <c r="N122" s="26" t="str">
        <f ca="1">IFERROR(IF(INDIRECT("'ENROLLMENT'!" &amp; SUBSTITUTE(ADDRESS(1,MATCH(N$1,#REF!,0),4),"1","") &amp; $AC122 )="","",INDIRECT("'ENROLLMENT'!" &amp; SUBSTITUTE(ADDRESS(1,MATCH(N$1,#REF!,0),4),"1","") &amp; $AC122 )),"")</f>
        <v/>
      </c>
      <c r="R122" s="27" t="str">
        <f t="shared" ca="1" si="32"/>
        <v/>
      </c>
      <c r="V122" s="27"/>
      <c r="X122" s="27" t="str">
        <f ca="1">IFERROR(IF(INDIRECT("'ENROLLMENT'!" &amp; SUBSTITUTE(ADDRESS(1,MATCH(X$1,#REF!,0),4),"1","") &amp; $AC122 )="","",INDIRECT("'ENROLLMENT'!" &amp; SUBSTITUTE(ADDRESS(1,MATCH(X$1,#REF!,0),4),"1","") &amp; $AC122 )),"")</f>
        <v/>
      </c>
      <c r="Z122" s="4"/>
      <c r="AB122" s="18"/>
      <c r="AC122" s="25" t="str">
        <f t="shared" ca="1" si="52"/>
        <v/>
      </c>
      <c r="AD122" s="20"/>
      <c r="AE122" s="18"/>
      <c r="AF122" s="26"/>
      <c r="AG122" s="30"/>
      <c r="AH122" s="28"/>
      <c r="AI122" s="241"/>
      <c r="AJ122" s="242"/>
      <c r="AK122" s="242"/>
      <c r="AL122" s="242"/>
      <c r="AM122" s="242"/>
      <c r="AN122" s="242"/>
      <c r="AO122" s="242"/>
      <c r="AP122" s="242"/>
      <c r="AQ122" s="243"/>
      <c r="AR122" s="28"/>
      <c r="AS122" s="29"/>
      <c r="AT122" s="19"/>
      <c r="AU122" s="27"/>
      <c r="AV122" s="20"/>
      <c r="AZ122" s="31"/>
      <c r="BM122" s="29" t="str">
        <f ca="1">IFERROR(IF(INDIRECT("'ENROLLMENT'!" &amp; SUBSTITUTE(ADDRESS(1,MATCH(BM$1,#REF!,0),4),"1","") &amp; $AC122 )="","",INDIRECT("'ENROLLMENT'!" &amp; SUBSTITUTE(ADDRESS(1,MATCH(BM$1,#REF!,0),4),"1","") &amp; $AC122 )),"")</f>
        <v/>
      </c>
      <c r="BN122" s="33"/>
      <c r="BO122" s="29" t="str">
        <f ca="1">IFERROR(IF(INDIRECT("'ENROLLMENT'!" &amp; SUBSTITUTE(ADDRESS(1,MATCH(BO$1,#REF!,0),4),"1","") &amp; $AC122 )="","",INDIRECT("'ENROLLMENT'!" &amp; SUBSTITUTE(ADDRESS(1,MATCH(BO$1,#REF!,0),4),"1","") &amp; $AC122 )),"")</f>
        <v/>
      </c>
      <c r="BP122" s="33"/>
      <c r="BQ122" s="29" t="str">
        <f ca="1">IFERROR(IF(INDIRECT("'ENROLLMENT'!" &amp; SUBSTITUTE(ADDRESS(1,MATCH(BQ$1,#REF!,0),4),"1","") &amp; $AC122 )="","",INDIRECT("'ENROLLMENT'!" &amp; SUBSTITUTE(ADDRESS(1,MATCH(BQ$1,#REF!,0),4),"1","") &amp; $AC122 )),"")</f>
        <v/>
      </c>
      <c r="BS122" s="32" t="str">
        <f ca="1">IFERROR(IF(INDIRECT("'ENROLLMENT'!" &amp; SUBSTITUTE(ADDRESS(1,MATCH(BS$1,#REF!,0),4),"1","") &amp; $AC122 )="","",INDIRECT("'ENROLLMENT'!" &amp; SUBSTITUTE(ADDRESS(1,MATCH(BS$1,#REF!,0),4),"1","") &amp; $AC122 )),"")</f>
        <v/>
      </c>
      <c r="BT122" s="43"/>
      <c r="BU122" s="32" t="str">
        <f ca="1">IFERROR(IF(INDIRECT("'ENROLLMENT'!" &amp; SUBSTITUTE(ADDRESS(1,MATCH(BU$1,#REF!,0),4),"1","") &amp; $AC122 )="","",INDIRECT("'ENROLLMENT'!" &amp; SUBSTITUTE(ADDRESS(1,MATCH(BU$1,#REF!,0),4),"1","") &amp; $AC122 )),"")</f>
        <v/>
      </c>
      <c r="BW122" s="33"/>
      <c r="BZ122" s="27"/>
      <c r="CI122" s="30" t="str">
        <f t="shared" si="33"/>
        <v/>
      </c>
      <c r="CM122" s="29"/>
      <c r="CN122" s="33"/>
      <c r="CO122" s="29"/>
      <c r="CP122" s="33"/>
      <c r="CQ122" s="29" t="str">
        <f t="shared" si="34"/>
        <v/>
      </c>
      <c r="CS122" s="32" t="str">
        <f t="shared" si="35"/>
        <v/>
      </c>
      <c r="CT122" s="43"/>
      <c r="CU122" s="32" t="str">
        <f t="shared" ca="1" si="36"/>
        <v/>
      </c>
      <c r="CW122" s="32" t="str">
        <f>IFERROR(IFERROR(IF(CI122="","",SUMIFS(CU$101:CU122,$B$101:$B122,SWITCH\CALC\ACTIVE&amp;"*",$X$101:$X122, IF(CALCULATOR\LVL\FORMAT\ENTRY&lt;&gt;MARKER\CHECK,LVL\COL,"&gt;"""))),"") / IFERROR(IF(CI122="","",SUMIFS($BO$101:$BO122,$B$101:$B122,SWITCH\CALC\ACTIVE&amp;"*",$X$101:$X122, IF(CALCULATOR\LVL\FORMAT\ENTRY&lt;&gt;MARKER\CHECK,LVL\COL,"&gt;"""))),""),"")</f>
        <v/>
      </c>
      <c r="DI122" s="30" t="str">
        <f t="shared" si="37"/>
        <v/>
      </c>
      <c r="DM122" s="29"/>
      <c r="DN122" s="33"/>
      <c r="DO122" s="29"/>
      <c r="DP122" s="33"/>
      <c r="DQ122" s="29" t="str">
        <f t="shared" si="38"/>
        <v/>
      </c>
      <c r="DS122" s="32" t="str">
        <f t="shared" si="39"/>
        <v/>
      </c>
      <c r="DT122" s="43"/>
      <c r="DU122" s="32" t="str">
        <f t="shared" ca="1" si="40"/>
        <v/>
      </c>
      <c r="DW122" s="32" t="str">
        <f>IFERROR(IFERROR(IF(DI122="","",SUMIFS(DU$101:DU122,$B$101:$B122,SWITCH\CALC\ACTIVE&amp;"*",$X$101:$X122, IF(CALCULATOR\LVL\FORMAT\ENTRY&lt;&gt;MARKER\CHECK,LVL\COL,"&gt;"""))),"") / IFERROR(IF(DI122="","",SUMIFS($BO$101:$BO122,$B$101:$B122,SWITCH\CALC\ACTIVE&amp;"*",$X$101:$X122, IF(CALCULATOR\LVL\FORMAT\ENTRY&lt;&gt;MARKER\CHECK,LVL\COL,"&gt;"""))),""),"")</f>
        <v/>
      </c>
      <c r="EI122" s="30" t="str">
        <f t="shared" si="41"/>
        <v/>
      </c>
      <c r="EM122" s="29"/>
      <c r="EN122" s="33"/>
      <c r="EO122" s="29"/>
      <c r="EP122" s="33"/>
      <c r="EQ122" s="29" t="str">
        <f t="shared" si="42"/>
        <v/>
      </c>
      <c r="ES122" s="32" t="str">
        <f t="shared" si="43"/>
        <v/>
      </c>
      <c r="ET122" s="43"/>
      <c r="EU122" s="32" t="str">
        <f t="shared" ca="1" si="44"/>
        <v/>
      </c>
      <c r="EW122" s="32" t="str">
        <f>IFERROR(IFERROR(IF(EI122="","",SUMIFS(EU$101:EU122,$B$101:$B122,SWITCH\CALC\ACTIVE&amp;"*",$X$101:$X122, IF(CALCULATOR\LVL\FORMAT\ENTRY&lt;&gt;MARKER\CHECK,LVL\COL,"&gt;"""))),"") / IFERROR(IF(EI122="","",SUMIFS($BO$101:$BO122,$B$101:$B122,SWITCH\CALC\ACTIVE&amp;"*",$X$101:$X122, IF(CALCULATOR\LVL\FORMAT\ENTRY&lt;&gt;MARKER\CHECK,LVL\COL,"&gt;"""))),""),"")</f>
        <v/>
      </c>
      <c r="FI122" s="30" t="str">
        <f t="shared" si="45"/>
        <v/>
      </c>
      <c r="FM122" s="29"/>
      <c r="FN122" s="33"/>
      <c r="FO122" s="29"/>
      <c r="FP122" s="33"/>
      <c r="FQ122" s="29" t="str">
        <f t="shared" si="46"/>
        <v/>
      </c>
      <c r="FS122" s="32" t="str">
        <f t="shared" si="47"/>
        <v/>
      </c>
      <c r="FT122" s="43"/>
      <c r="FU122" s="32" t="str">
        <f t="shared" ca="1" si="48"/>
        <v/>
      </c>
      <c r="FW122" s="32" t="str">
        <f>IFERROR(IFERROR(IF(FI122="","",SUMIFS(FU$101:FU122,$B$101:$B122,SWITCH\CALC\ACTIVE&amp;"*",$X$101:$X122, IF(CALCULATOR\LVL\FORMAT\ENTRY&lt;&gt;MARKER\CHECK,LVL\COL,"&gt;"""))),"") / IFERROR(IF(FI122="","",SUMIFS($BO$101:$BO122,$B$101:$B122,SWITCH\CALC\ACTIVE&amp;"*",$X$101:$X122, IF(CALCULATOR\LVL\FORMAT\ENTRY&lt;&gt;MARKER\CHECK,LVL\COL,"&gt;"""))),""),"")</f>
        <v/>
      </c>
      <c r="FX122" s="175"/>
      <c r="FZ122" s="32" t="str">
        <f t="shared" ca="1" si="49"/>
        <v/>
      </c>
      <c r="GA122" s="32" t="str">
        <f t="shared" ref="GA122:GM122" ca="1" si="75">IFERROR(IF($J122=LARGE($J$101:$J$300,GA$98), ( INDEX( INDIRECT($FY$95),MATCH(LARGE($J$101:$J$300,GA$98),$J$101:$J$300,0)) ), FZ122 ),"")</f>
        <v/>
      </c>
      <c r="GB122" s="32" t="str">
        <f t="shared" ca="1" si="75"/>
        <v/>
      </c>
      <c r="GC122" s="32" t="str">
        <f t="shared" ca="1" si="75"/>
        <v/>
      </c>
      <c r="GD122" s="32" t="str">
        <f t="shared" ca="1" si="75"/>
        <v/>
      </c>
      <c r="GE122" s="32" t="str">
        <f t="shared" ca="1" si="75"/>
        <v/>
      </c>
      <c r="GF122" s="32" t="str">
        <f t="shared" ca="1" si="75"/>
        <v/>
      </c>
      <c r="GG122" s="32" t="str">
        <f t="shared" ca="1" si="75"/>
        <v/>
      </c>
      <c r="GH122" s="32" t="str">
        <f t="shared" ca="1" si="75"/>
        <v/>
      </c>
      <c r="GI122" s="32" t="str">
        <f t="shared" ca="1" si="75"/>
        <v/>
      </c>
      <c r="GJ122" s="32" t="str">
        <f t="shared" ca="1" si="75"/>
        <v/>
      </c>
      <c r="GK122" s="32" t="str">
        <f t="shared" ca="1" si="75"/>
        <v/>
      </c>
      <c r="GL122" s="32" t="str">
        <f t="shared" ca="1" si="75"/>
        <v/>
      </c>
      <c r="GM122" s="32" t="str">
        <f t="shared" ca="1" si="75"/>
        <v/>
      </c>
    </row>
    <row r="123" spans="2:195" ht="22.5" hidden="1" customHeight="1" thickTop="1" thickBot="1">
      <c r="B123" s="25" t="str">
        <f t="array" ref="B123">IFERROR(IF($AF123="","",IF($C123=SWITCH\CALC\INACTV,SWITCH\CALC\INACTV,IF($AG123="",SWITCH\CALC\INACTV,IF(AND(LARGE(IF($AF$101:$AF$300=$AF123,$AU$101:$AU$300),1)&gt;1,$AU123=1),SWITCH\CALC\INACTV,SWITCH\CALC\ACTIVE)))),SWITCH\CALC\ACTIVE)</f>
        <v/>
      </c>
      <c r="C123" s="25" t="str">
        <f ca="1">IFERROR(IF($AF123="","",IF(AND(CALCULATOR\LVL\FORMAT\ENTRY="",$X123&lt;&gt;LVL\COL),SWITCH\CALC\INACTV,IF(INDIRECT("'ENROLLMENT'!" &amp; SUBSTITUTE(ADDRESS(1,MATCH(C$1,#REF!,0),4),"1","") &amp; $AC123 )="","",INDIRECT("'ENROLLMENT'!" &amp; SUBSTITUTE(ADDRESS(1,MATCH(C$1,#REF!,0),4),"1","") &amp; $AC123 )))),"")</f>
        <v/>
      </c>
      <c r="D123" s="222" t="e">
        <f t="shared" ca="1" si="60"/>
        <v>#N/A</v>
      </c>
      <c r="F123" s="25">
        <v>-78</v>
      </c>
      <c r="H123" s="139" t="str">
        <f t="shared" ca="1" si="28"/>
        <v/>
      </c>
      <c r="I123" s="140"/>
      <c r="J123" s="143" t="str">
        <f t="shared" si="29"/>
        <v/>
      </c>
      <c r="L123" s="210">
        <f t="shared" si="65"/>
        <v>0</v>
      </c>
      <c r="N123" s="26" t="str">
        <f ca="1">IFERROR(IF(INDIRECT("'ENROLLMENT'!" &amp; SUBSTITUTE(ADDRESS(1,MATCH(N$1,#REF!,0),4),"1","") &amp; $AC123 )="","",INDIRECT("'ENROLLMENT'!" &amp; SUBSTITUTE(ADDRESS(1,MATCH(N$1,#REF!,0),4),"1","") &amp; $AC123 )),"")</f>
        <v/>
      </c>
      <c r="R123" s="27" t="str">
        <f t="shared" ca="1" si="32"/>
        <v/>
      </c>
      <c r="V123" s="27"/>
      <c r="X123" s="27" t="str">
        <f ca="1">IFERROR(IF(INDIRECT("'ENROLLMENT'!" &amp; SUBSTITUTE(ADDRESS(1,MATCH(X$1,#REF!,0),4),"1","") &amp; $AC123 )="","",INDIRECT("'ENROLLMENT'!" &amp; SUBSTITUTE(ADDRESS(1,MATCH(X$1,#REF!,0),4),"1","") &amp; $AC123 )),"")</f>
        <v/>
      </c>
      <c r="Z123" s="4"/>
      <c r="AB123" s="18"/>
      <c r="AC123" s="25" t="str">
        <f t="shared" ca="1" si="52"/>
        <v/>
      </c>
      <c r="AD123" s="20"/>
      <c r="AE123" s="18"/>
      <c r="AF123" s="26"/>
      <c r="AG123" s="30"/>
      <c r="AH123" s="28"/>
      <c r="AI123" s="241"/>
      <c r="AJ123" s="242"/>
      <c r="AK123" s="242"/>
      <c r="AL123" s="242"/>
      <c r="AM123" s="242"/>
      <c r="AN123" s="242"/>
      <c r="AO123" s="242"/>
      <c r="AP123" s="242"/>
      <c r="AQ123" s="243"/>
      <c r="AR123" s="28"/>
      <c r="AS123" s="29"/>
      <c r="AT123" s="19"/>
      <c r="AU123" s="27"/>
      <c r="AV123" s="20"/>
      <c r="AZ123" s="31"/>
      <c r="BM123" s="29" t="str">
        <f ca="1">IFERROR(IF(INDIRECT("'ENROLLMENT'!" &amp; SUBSTITUTE(ADDRESS(1,MATCH(BM$1,#REF!,0),4),"1","") &amp; $AC123 )="","",INDIRECT("'ENROLLMENT'!" &amp; SUBSTITUTE(ADDRESS(1,MATCH(BM$1,#REF!,0),4),"1","") &amp; $AC123 )),"")</f>
        <v/>
      </c>
      <c r="BN123" s="33"/>
      <c r="BO123" s="29" t="str">
        <f ca="1">IFERROR(IF(INDIRECT("'ENROLLMENT'!" &amp; SUBSTITUTE(ADDRESS(1,MATCH(BO$1,#REF!,0),4),"1","") &amp; $AC123 )="","",INDIRECT("'ENROLLMENT'!" &amp; SUBSTITUTE(ADDRESS(1,MATCH(BO$1,#REF!,0),4),"1","") &amp; $AC123 )),"")</f>
        <v/>
      </c>
      <c r="BP123" s="33"/>
      <c r="BQ123" s="29" t="str">
        <f ca="1">IFERROR(IF(INDIRECT("'ENROLLMENT'!" &amp; SUBSTITUTE(ADDRESS(1,MATCH(BQ$1,#REF!,0),4),"1","") &amp; $AC123 )="","",INDIRECT("'ENROLLMENT'!" &amp; SUBSTITUTE(ADDRESS(1,MATCH(BQ$1,#REF!,0),4),"1","") &amp; $AC123 )),"")</f>
        <v/>
      </c>
      <c r="BS123" s="32" t="str">
        <f ca="1">IFERROR(IF(INDIRECT("'ENROLLMENT'!" &amp; SUBSTITUTE(ADDRESS(1,MATCH(BS$1,#REF!,0),4),"1","") &amp; $AC123 )="","",INDIRECT("'ENROLLMENT'!" &amp; SUBSTITUTE(ADDRESS(1,MATCH(BS$1,#REF!,0),4),"1","") &amp; $AC123 )),"")</f>
        <v/>
      </c>
      <c r="BT123" s="43"/>
      <c r="BU123" s="32" t="str">
        <f ca="1">IFERROR(IF(INDIRECT("'ENROLLMENT'!" &amp; SUBSTITUTE(ADDRESS(1,MATCH(BU$1,#REF!,0),4),"1","") &amp; $AC123 )="","",INDIRECT("'ENROLLMENT'!" &amp; SUBSTITUTE(ADDRESS(1,MATCH(BU$1,#REF!,0),4),"1","") &amp; $AC123 )),"")</f>
        <v/>
      </c>
      <c r="BW123" s="33"/>
      <c r="BZ123" s="27"/>
      <c r="CI123" s="30" t="str">
        <f t="shared" si="33"/>
        <v/>
      </c>
      <c r="CM123" s="29"/>
      <c r="CN123" s="33"/>
      <c r="CO123" s="29"/>
      <c r="CP123" s="33"/>
      <c r="CQ123" s="29" t="str">
        <f t="shared" si="34"/>
        <v/>
      </c>
      <c r="CS123" s="32" t="str">
        <f t="shared" si="35"/>
        <v/>
      </c>
      <c r="CT123" s="43"/>
      <c r="CU123" s="32" t="str">
        <f t="shared" ca="1" si="36"/>
        <v/>
      </c>
      <c r="CW123" s="32" t="str">
        <f>IFERROR(IFERROR(IF(CI123="","",SUMIFS(CU$101:CU123,$B$101:$B123,SWITCH\CALC\ACTIVE&amp;"*",$X$101:$X123, IF(CALCULATOR\LVL\FORMAT\ENTRY&lt;&gt;MARKER\CHECK,LVL\COL,"&gt;"""))),"") / IFERROR(IF(CI123="","",SUMIFS($BO$101:$BO123,$B$101:$B123,SWITCH\CALC\ACTIVE&amp;"*",$X$101:$X123, IF(CALCULATOR\LVL\FORMAT\ENTRY&lt;&gt;MARKER\CHECK,LVL\COL,"&gt;"""))),""),"")</f>
        <v/>
      </c>
      <c r="DI123" s="30" t="str">
        <f t="shared" si="37"/>
        <v/>
      </c>
      <c r="DM123" s="29"/>
      <c r="DN123" s="33"/>
      <c r="DO123" s="29"/>
      <c r="DP123" s="33"/>
      <c r="DQ123" s="29" t="str">
        <f t="shared" si="38"/>
        <v/>
      </c>
      <c r="DS123" s="32" t="str">
        <f t="shared" si="39"/>
        <v/>
      </c>
      <c r="DT123" s="43"/>
      <c r="DU123" s="32" t="str">
        <f t="shared" ca="1" si="40"/>
        <v/>
      </c>
      <c r="DW123" s="32" t="str">
        <f>IFERROR(IFERROR(IF(DI123="","",SUMIFS(DU$101:DU123,$B$101:$B123,SWITCH\CALC\ACTIVE&amp;"*",$X$101:$X123, IF(CALCULATOR\LVL\FORMAT\ENTRY&lt;&gt;MARKER\CHECK,LVL\COL,"&gt;"""))),"") / IFERROR(IF(DI123="","",SUMIFS($BO$101:$BO123,$B$101:$B123,SWITCH\CALC\ACTIVE&amp;"*",$X$101:$X123, IF(CALCULATOR\LVL\FORMAT\ENTRY&lt;&gt;MARKER\CHECK,LVL\COL,"&gt;"""))),""),"")</f>
        <v/>
      </c>
      <c r="EI123" s="30" t="str">
        <f t="shared" si="41"/>
        <v/>
      </c>
      <c r="EM123" s="29"/>
      <c r="EN123" s="33"/>
      <c r="EO123" s="29"/>
      <c r="EP123" s="33"/>
      <c r="EQ123" s="29" t="str">
        <f t="shared" si="42"/>
        <v/>
      </c>
      <c r="ES123" s="32" t="str">
        <f t="shared" si="43"/>
        <v/>
      </c>
      <c r="ET123" s="43"/>
      <c r="EU123" s="32" t="str">
        <f t="shared" ca="1" si="44"/>
        <v/>
      </c>
      <c r="EW123" s="32" t="str">
        <f>IFERROR(IFERROR(IF(EI123="","",SUMIFS(EU$101:EU123,$B$101:$B123,SWITCH\CALC\ACTIVE&amp;"*",$X$101:$X123, IF(CALCULATOR\LVL\FORMAT\ENTRY&lt;&gt;MARKER\CHECK,LVL\COL,"&gt;"""))),"") / IFERROR(IF(EI123="","",SUMIFS($BO$101:$BO123,$B$101:$B123,SWITCH\CALC\ACTIVE&amp;"*",$X$101:$X123, IF(CALCULATOR\LVL\FORMAT\ENTRY&lt;&gt;MARKER\CHECK,LVL\COL,"&gt;"""))),""),"")</f>
        <v/>
      </c>
      <c r="FI123" s="30" t="str">
        <f t="shared" si="45"/>
        <v/>
      </c>
      <c r="FM123" s="29"/>
      <c r="FN123" s="33"/>
      <c r="FO123" s="29"/>
      <c r="FP123" s="33"/>
      <c r="FQ123" s="29" t="str">
        <f t="shared" si="46"/>
        <v/>
      </c>
      <c r="FS123" s="32" t="str">
        <f t="shared" si="47"/>
        <v/>
      </c>
      <c r="FT123" s="43"/>
      <c r="FU123" s="32" t="str">
        <f t="shared" ca="1" si="48"/>
        <v/>
      </c>
      <c r="FW123" s="32" t="str">
        <f>IFERROR(IFERROR(IF(FI123="","",SUMIFS(FU$101:FU123,$B$101:$B123,SWITCH\CALC\ACTIVE&amp;"*",$X$101:$X123, IF(CALCULATOR\LVL\FORMAT\ENTRY&lt;&gt;MARKER\CHECK,LVL\COL,"&gt;"""))),"") / IFERROR(IF(FI123="","",SUMIFS($BO$101:$BO123,$B$101:$B123,SWITCH\CALC\ACTIVE&amp;"*",$X$101:$X123, IF(CALCULATOR\LVL\FORMAT\ENTRY&lt;&gt;MARKER\CHECK,LVL\COL,"&gt;"""))),""),"")</f>
        <v/>
      </c>
      <c r="FX123" s="175"/>
      <c r="FZ123" s="32" t="str">
        <f t="shared" ca="1" si="49"/>
        <v/>
      </c>
      <c r="GA123" s="32" t="str">
        <f t="shared" ref="GA123:GM123" ca="1" si="76">IFERROR(IF($J123=LARGE($J$101:$J$300,GA$98), ( INDEX( INDIRECT($FY$95),MATCH(LARGE($J$101:$J$300,GA$98),$J$101:$J$300,0)) ), FZ123 ),"")</f>
        <v/>
      </c>
      <c r="GB123" s="32" t="str">
        <f t="shared" ca="1" si="76"/>
        <v/>
      </c>
      <c r="GC123" s="32" t="str">
        <f t="shared" ca="1" si="76"/>
        <v/>
      </c>
      <c r="GD123" s="32" t="str">
        <f t="shared" ca="1" si="76"/>
        <v/>
      </c>
      <c r="GE123" s="32" t="str">
        <f t="shared" ca="1" si="76"/>
        <v/>
      </c>
      <c r="GF123" s="32" t="str">
        <f t="shared" ca="1" si="76"/>
        <v/>
      </c>
      <c r="GG123" s="32" t="str">
        <f t="shared" ca="1" si="76"/>
        <v/>
      </c>
      <c r="GH123" s="32" t="str">
        <f t="shared" ca="1" si="76"/>
        <v/>
      </c>
      <c r="GI123" s="32" t="str">
        <f t="shared" ca="1" si="76"/>
        <v/>
      </c>
      <c r="GJ123" s="32" t="str">
        <f t="shared" ca="1" si="76"/>
        <v/>
      </c>
      <c r="GK123" s="32" t="str">
        <f t="shared" ca="1" si="76"/>
        <v/>
      </c>
      <c r="GL123" s="32" t="str">
        <f t="shared" ca="1" si="76"/>
        <v/>
      </c>
      <c r="GM123" s="32" t="str">
        <f t="shared" ca="1" si="76"/>
        <v/>
      </c>
    </row>
    <row r="124" spans="2:195" ht="22.5" hidden="1" customHeight="1" thickTop="1" thickBot="1">
      <c r="B124" s="25" t="str">
        <f t="array" ref="B124">IFERROR(IF($AF124="","",IF($C124=SWITCH\CALC\INACTV,SWITCH\CALC\INACTV,IF($AG124="",SWITCH\CALC\INACTV,IF(AND(LARGE(IF($AF$101:$AF$300=$AF124,$AU$101:$AU$300),1)&gt;1,$AU124=1),SWITCH\CALC\INACTV,SWITCH\CALC\ACTIVE)))),SWITCH\CALC\ACTIVE)</f>
        <v/>
      </c>
      <c r="C124" s="25" t="str">
        <f ca="1">IFERROR(IF($AF124="","",IF(AND(CALCULATOR\LVL\FORMAT\ENTRY="",$X124&lt;&gt;LVL\COL),SWITCH\CALC\INACTV,IF(INDIRECT("'ENROLLMENT'!" &amp; SUBSTITUTE(ADDRESS(1,MATCH(C$1,#REF!,0),4),"1","") &amp; $AC124 )="","",INDIRECT("'ENROLLMENT'!" &amp; SUBSTITUTE(ADDRESS(1,MATCH(C$1,#REF!,0),4),"1","") &amp; $AC124 )))),"")</f>
        <v/>
      </c>
      <c r="D124" s="222" t="e">
        <f t="shared" ca="1" si="60"/>
        <v>#N/A</v>
      </c>
      <c r="F124" s="25">
        <v>-77</v>
      </c>
      <c r="H124" s="139" t="str">
        <f t="shared" ca="1" si="28"/>
        <v/>
      </c>
      <c r="I124" s="140"/>
      <c r="J124" s="143" t="str">
        <f t="shared" si="29"/>
        <v/>
      </c>
      <c r="L124" s="210">
        <f t="shared" si="65"/>
        <v>0</v>
      </c>
      <c r="N124" s="26" t="str">
        <f ca="1">IFERROR(IF(INDIRECT("'ENROLLMENT'!" &amp; SUBSTITUTE(ADDRESS(1,MATCH(N$1,#REF!,0),4),"1","") &amp; $AC124 )="","",INDIRECT("'ENROLLMENT'!" &amp; SUBSTITUTE(ADDRESS(1,MATCH(N$1,#REF!,0),4),"1","") &amp; $AC124 )),"")</f>
        <v/>
      </c>
      <c r="R124" s="27" t="str">
        <f t="shared" ca="1" si="32"/>
        <v/>
      </c>
      <c r="V124" s="27"/>
      <c r="X124" s="27" t="str">
        <f ca="1">IFERROR(IF(INDIRECT("'ENROLLMENT'!" &amp; SUBSTITUTE(ADDRESS(1,MATCH(X$1,#REF!,0),4),"1","") &amp; $AC124 )="","",INDIRECT("'ENROLLMENT'!" &amp; SUBSTITUTE(ADDRESS(1,MATCH(X$1,#REF!,0),4),"1","") &amp; $AC124 )),"")</f>
        <v/>
      </c>
      <c r="Z124" s="4"/>
      <c r="AB124" s="18"/>
      <c r="AC124" s="25" t="str">
        <f t="shared" ca="1" si="52"/>
        <v/>
      </c>
      <c r="AD124" s="20"/>
      <c r="AE124" s="18"/>
      <c r="AF124" s="26"/>
      <c r="AG124" s="30"/>
      <c r="AH124" s="28"/>
      <c r="AI124" s="241"/>
      <c r="AJ124" s="242"/>
      <c r="AK124" s="242"/>
      <c r="AL124" s="242"/>
      <c r="AM124" s="242"/>
      <c r="AN124" s="242"/>
      <c r="AO124" s="242"/>
      <c r="AP124" s="242"/>
      <c r="AQ124" s="243"/>
      <c r="AR124" s="28"/>
      <c r="AS124" s="29"/>
      <c r="AT124" s="19"/>
      <c r="AU124" s="27"/>
      <c r="AV124" s="20"/>
      <c r="AZ124" s="31"/>
      <c r="BM124" s="29" t="str">
        <f ca="1">IFERROR(IF(INDIRECT("'ENROLLMENT'!" &amp; SUBSTITUTE(ADDRESS(1,MATCH(BM$1,#REF!,0),4),"1","") &amp; $AC124 )="","",INDIRECT("'ENROLLMENT'!" &amp; SUBSTITUTE(ADDRESS(1,MATCH(BM$1,#REF!,0),4),"1","") &amp; $AC124 )),"")</f>
        <v/>
      </c>
      <c r="BN124" s="33"/>
      <c r="BO124" s="29" t="str">
        <f ca="1">IFERROR(IF(INDIRECT("'ENROLLMENT'!" &amp; SUBSTITUTE(ADDRESS(1,MATCH(BO$1,#REF!,0),4),"1","") &amp; $AC124 )="","",INDIRECT("'ENROLLMENT'!" &amp; SUBSTITUTE(ADDRESS(1,MATCH(BO$1,#REF!,0),4),"1","") &amp; $AC124 )),"")</f>
        <v/>
      </c>
      <c r="BP124" s="33"/>
      <c r="BQ124" s="29" t="str">
        <f ca="1">IFERROR(IF(INDIRECT("'ENROLLMENT'!" &amp; SUBSTITUTE(ADDRESS(1,MATCH(BQ$1,#REF!,0),4),"1","") &amp; $AC124 )="","",INDIRECT("'ENROLLMENT'!" &amp; SUBSTITUTE(ADDRESS(1,MATCH(BQ$1,#REF!,0),4),"1","") &amp; $AC124 )),"")</f>
        <v/>
      </c>
      <c r="BS124" s="32" t="str">
        <f ca="1">IFERROR(IF(INDIRECT("'ENROLLMENT'!" &amp; SUBSTITUTE(ADDRESS(1,MATCH(BS$1,#REF!,0),4),"1","") &amp; $AC124 )="","",INDIRECT("'ENROLLMENT'!" &amp; SUBSTITUTE(ADDRESS(1,MATCH(BS$1,#REF!,0),4),"1","") &amp; $AC124 )),"")</f>
        <v/>
      </c>
      <c r="BT124" s="43"/>
      <c r="BU124" s="32" t="str">
        <f ca="1">IFERROR(IF(INDIRECT("'ENROLLMENT'!" &amp; SUBSTITUTE(ADDRESS(1,MATCH(BU$1,#REF!,0),4),"1","") &amp; $AC124 )="","",INDIRECT("'ENROLLMENT'!" &amp; SUBSTITUTE(ADDRESS(1,MATCH(BU$1,#REF!,0),4),"1","") &amp; $AC124 )),"")</f>
        <v/>
      </c>
      <c r="BW124" s="33"/>
      <c r="BZ124" s="27"/>
      <c r="CI124" s="30" t="str">
        <f t="shared" si="33"/>
        <v/>
      </c>
      <c r="CM124" s="29"/>
      <c r="CN124" s="33"/>
      <c r="CO124" s="29"/>
      <c r="CP124" s="33"/>
      <c r="CQ124" s="29" t="str">
        <f t="shared" si="34"/>
        <v/>
      </c>
      <c r="CS124" s="32" t="str">
        <f t="shared" si="35"/>
        <v/>
      </c>
      <c r="CT124" s="43"/>
      <c r="CU124" s="32" t="str">
        <f t="shared" ca="1" si="36"/>
        <v/>
      </c>
      <c r="CW124" s="32" t="str">
        <f>IFERROR(IFERROR(IF(CI124="","",SUMIFS(CU$101:CU124,$B$101:$B124,SWITCH\CALC\ACTIVE&amp;"*",$X$101:$X124, IF(CALCULATOR\LVL\FORMAT\ENTRY&lt;&gt;MARKER\CHECK,LVL\COL,"&gt;"""))),"") / IFERROR(IF(CI124="","",SUMIFS($BO$101:$BO124,$B$101:$B124,SWITCH\CALC\ACTIVE&amp;"*",$X$101:$X124, IF(CALCULATOR\LVL\FORMAT\ENTRY&lt;&gt;MARKER\CHECK,LVL\COL,"&gt;"""))),""),"")</f>
        <v/>
      </c>
      <c r="DI124" s="30" t="str">
        <f t="shared" si="37"/>
        <v/>
      </c>
      <c r="DM124" s="29"/>
      <c r="DN124" s="33"/>
      <c r="DO124" s="29"/>
      <c r="DP124" s="33"/>
      <c r="DQ124" s="29" t="str">
        <f t="shared" si="38"/>
        <v/>
      </c>
      <c r="DS124" s="32" t="str">
        <f t="shared" si="39"/>
        <v/>
      </c>
      <c r="DT124" s="43"/>
      <c r="DU124" s="32" t="str">
        <f t="shared" ca="1" si="40"/>
        <v/>
      </c>
      <c r="DW124" s="32" t="str">
        <f>IFERROR(IFERROR(IF(DI124="","",SUMIFS(DU$101:DU124,$B$101:$B124,SWITCH\CALC\ACTIVE&amp;"*",$X$101:$X124, IF(CALCULATOR\LVL\FORMAT\ENTRY&lt;&gt;MARKER\CHECK,LVL\COL,"&gt;"""))),"") / IFERROR(IF(DI124="","",SUMIFS($BO$101:$BO124,$B$101:$B124,SWITCH\CALC\ACTIVE&amp;"*",$X$101:$X124, IF(CALCULATOR\LVL\FORMAT\ENTRY&lt;&gt;MARKER\CHECK,LVL\COL,"&gt;"""))),""),"")</f>
        <v/>
      </c>
      <c r="EI124" s="30" t="str">
        <f t="shared" si="41"/>
        <v/>
      </c>
      <c r="EM124" s="29"/>
      <c r="EN124" s="33"/>
      <c r="EO124" s="29"/>
      <c r="EP124" s="33"/>
      <c r="EQ124" s="29" t="str">
        <f t="shared" si="42"/>
        <v/>
      </c>
      <c r="ES124" s="32" t="str">
        <f t="shared" si="43"/>
        <v/>
      </c>
      <c r="ET124" s="43"/>
      <c r="EU124" s="32" t="str">
        <f t="shared" ca="1" si="44"/>
        <v/>
      </c>
      <c r="EW124" s="32" t="str">
        <f>IFERROR(IFERROR(IF(EI124="","",SUMIFS(EU$101:EU124,$B$101:$B124,SWITCH\CALC\ACTIVE&amp;"*",$X$101:$X124, IF(CALCULATOR\LVL\FORMAT\ENTRY&lt;&gt;MARKER\CHECK,LVL\COL,"&gt;"""))),"") / IFERROR(IF(EI124="","",SUMIFS($BO$101:$BO124,$B$101:$B124,SWITCH\CALC\ACTIVE&amp;"*",$X$101:$X124, IF(CALCULATOR\LVL\FORMAT\ENTRY&lt;&gt;MARKER\CHECK,LVL\COL,"&gt;"""))),""),"")</f>
        <v/>
      </c>
      <c r="FI124" s="30" t="str">
        <f t="shared" si="45"/>
        <v/>
      </c>
      <c r="FM124" s="29"/>
      <c r="FN124" s="33"/>
      <c r="FO124" s="29"/>
      <c r="FP124" s="33"/>
      <c r="FQ124" s="29" t="str">
        <f t="shared" si="46"/>
        <v/>
      </c>
      <c r="FS124" s="32" t="str">
        <f t="shared" si="47"/>
        <v/>
      </c>
      <c r="FT124" s="43"/>
      <c r="FU124" s="32" t="str">
        <f t="shared" ca="1" si="48"/>
        <v/>
      </c>
      <c r="FW124" s="32" t="str">
        <f>IFERROR(IFERROR(IF(FI124="","",SUMIFS(FU$101:FU124,$B$101:$B124,SWITCH\CALC\ACTIVE&amp;"*",$X$101:$X124, IF(CALCULATOR\LVL\FORMAT\ENTRY&lt;&gt;MARKER\CHECK,LVL\COL,"&gt;"""))),"") / IFERROR(IF(FI124="","",SUMIFS($BO$101:$BO124,$B$101:$B124,SWITCH\CALC\ACTIVE&amp;"*",$X$101:$X124, IF(CALCULATOR\LVL\FORMAT\ENTRY&lt;&gt;MARKER\CHECK,LVL\COL,"&gt;"""))),""),"")</f>
        <v/>
      </c>
      <c r="FX124" s="175"/>
      <c r="FZ124" s="32" t="str">
        <f t="shared" ca="1" si="49"/>
        <v/>
      </c>
      <c r="GA124" s="32" t="str">
        <f t="shared" ref="GA124:GM124" ca="1" si="77">IFERROR(IF($J124=LARGE($J$101:$J$300,GA$98), ( INDEX( INDIRECT($FY$95),MATCH(LARGE($J$101:$J$300,GA$98),$J$101:$J$300,0)) ), FZ124 ),"")</f>
        <v/>
      </c>
      <c r="GB124" s="32" t="str">
        <f t="shared" ca="1" si="77"/>
        <v/>
      </c>
      <c r="GC124" s="32" t="str">
        <f t="shared" ca="1" si="77"/>
        <v/>
      </c>
      <c r="GD124" s="32" t="str">
        <f t="shared" ca="1" si="77"/>
        <v/>
      </c>
      <c r="GE124" s="32" t="str">
        <f t="shared" ca="1" si="77"/>
        <v/>
      </c>
      <c r="GF124" s="32" t="str">
        <f t="shared" ca="1" si="77"/>
        <v/>
      </c>
      <c r="GG124" s="32" t="str">
        <f t="shared" ca="1" si="77"/>
        <v/>
      </c>
      <c r="GH124" s="32" t="str">
        <f t="shared" ca="1" si="77"/>
        <v/>
      </c>
      <c r="GI124" s="32" t="str">
        <f t="shared" ca="1" si="77"/>
        <v/>
      </c>
      <c r="GJ124" s="32" t="str">
        <f t="shared" ca="1" si="77"/>
        <v/>
      </c>
      <c r="GK124" s="32" t="str">
        <f t="shared" ca="1" si="77"/>
        <v/>
      </c>
      <c r="GL124" s="32" t="str">
        <f t="shared" ca="1" si="77"/>
        <v/>
      </c>
      <c r="GM124" s="32" t="str">
        <f t="shared" ca="1" si="77"/>
        <v/>
      </c>
    </row>
    <row r="125" spans="2:195" ht="22.5" hidden="1" customHeight="1" thickTop="1" thickBot="1">
      <c r="B125" s="25" t="str">
        <f t="array" ref="B125">IFERROR(IF($AF125="","",IF($C125=SWITCH\CALC\INACTV,SWITCH\CALC\INACTV,IF($AG125="",SWITCH\CALC\INACTV,IF(AND(LARGE(IF($AF$101:$AF$300=$AF125,$AU$101:$AU$300),1)&gt;1,$AU125=1),SWITCH\CALC\INACTV,SWITCH\CALC\ACTIVE)))),SWITCH\CALC\ACTIVE)</f>
        <v/>
      </c>
      <c r="C125" s="25" t="str">
        <f ca="1">IFERROR(IF($AF125="","",IF(AND(CALCULATOR\LVL\FORMAT\ENTRY="",$X125&lt;&gt;LVL\COL),SWITCH\CALC\INACTV,IF(INDIRECT("'ENROLLMENT'!" &amp; SUBSTITUTE(ADDRESS(1,MATCH(C$1,#REF!,0),4),"1","") &amp; $AC125 )="","",INDIRECT("'ENROLLMENT'!" &amp; SUBSTITUTE(ADDRESS(1,MATCH(C$1,#REF!,0),4),"1","") &amp; $AC125 )))),"")</f>
        <v/>
      </c>
      <c r="D125" s="222" t="e">
        <f t="shared" ca="1" si="60"/>
        <v>#N/A</v>
      </c>
      <c r="F125" s="25">
        <v>-76</v>
      </c>
      <c r="H125" s="139" t="str">
        <f t="shared" ca="1" si="28"/>
        <v/>
      </c>
      <c r="I125" s="140"/>
      <c r="J125" s="143" t="str">
        <f t="shared" si="29"/>
        <v/>
      </c>
      <c r="L125" s="210">
        <f t="shared" si="65"/>
        <v>0</v>
      </c>
      <c r="N125" s="26" t="str">
        <f ca="1">IFERROR(IF(INDIRECT("'ENROLLMENT'!" &amp; SUBSTITUTE(ADDRESS(1,MATCH(N$1,#REF!,0),4),"1","") &amp; $AC125 )="","",INDIRECT("'ENROLLMENT'!" &amp; SUBSTITUTE(ADDRESS(1,MATCH(N$1,#REF!,0),4),"1","") &amp; $AC125 )),"")</f>
        <v/>
      </c>
      <c r="R125" s="27" t="str">
        <f t="shared" ca="1" si="32"/>
        <v/>
      </c>
      <c r="V125" s="27"/>
      <c r="X125" s="27" t="str">
        <f ca="1">IFERROR(IF(INDIRECT("'ENROLLMENT'!" &amp; SUBSTITUTE(ADDRESS(1,MATCH(X$1,#REF!,0),4),"1","") &amp; $AC125 )="","",INDIRECT("'ENROLLMENT'!" &amp; SUBSTITUTE(ADDRESS(1,MATCH(X$1,#REF!,0),4),"1","") &amp; $AC125 )),"")</f>
        <v/>
      </c>
      <c r="Z125" s="4"/>
      <c r="AB125" s="18"/>
      <c r="AC125" s="25" t="str">
        <f t="shared" ca="1" si="52"/>
        <v/>
      </c>
      <c r="AD125" s="20"/>
      <c r="AE125" s="18"/>
      <c r="AF125" s="26"/>
      <c r="AG125" s="30"/>
      <c r="AH125" s="28"/>
      <c r="AI125" s="241"/>
      <c r="AJ125" s="242"/>
      <c r="AK125" s="242"/>
      <c r="AL125" s="242"/>
      <c r="AM125" s="242"/>
      <c r="AN125" s="242"/>
      <c r="AO125" s="242"/>
      <c r="AP125" s="242"/>
      <c r="AQ125" s="243"/>
      <c r="AR125" s="28"/>
      <c r="AS125" s="29"/>
      <c r="AT125" s="19"/>
      <c r="AU125" s="27"/>
      <c r="AV125" s="20"/>
      <c r="AZ125" s="31"/>
      <c r="BM125" s="29" t="str">
        <f ca="1">IFERROR(IF(INDIRECT("'ENROLLMENT'!" &amp; SUBSTITUTE(ADDRESS(1,MATCH(BM$1,#REF!,0),4),"1","") &amp; $AC125 )="","",INDIRECT("'ENROLLMENT'!" &amp; SUBSTITUTE(ADDRESS(1,MATCH(BM$1,#REF!,0),4),"1","") &amp; $AC125 )),"")</f>
        <v/>
      </c>
      <c r="BN125" s="33"/>
      <c r="BO125" s="29" t="str">
        <f ca="1">IFERROR(IF(INDIRECT("'ENROLLMENT'!" &amp; SUBSTITUTE(ADDRESS(1,MATCH(BO$1,#REF!,0),4),"1","") &amp; $AC125 )="","",INDIRECT("'ENROLLMENT'!" &amp; SUBSTITUTE(ADDRESS(1,MATCH(BO$1,#REF!,0),4),"1","") &amp; $AC125 )),"")</f>
        <v/>
      </c>
      <c r="BP125" s="33"/>
      <c r="BQ125" s="29" t="str">
        <f ca="1">IFERROR(IF(INDIRECT("'ENROLLMENT'!" &amp; SUBSTITUTE(ADDRESS(1,MATCH(BQ$1,#REF!,0),4),"1","") &amp; $AC125 )="","",INDIRECT("'ENROLLMENT'!" &amp; SUBSTITUTE(ADDRESS(1,MATCH(BQ$1,#REF!,0),4),"1","") &amp; $AC125 )),"")</f>
        <v/>
      </c>
      <c r="BS125" s="32" t="str">
        <f ca="1">IFERROR(IF(INDIRECT("'ENROLLMENT'!" &amp; SUBSTITUTE(ADDRESS(1,MATCH(BS$1,#REF!,0),4),"1","") &amp; $AC125 )="","",INDIRECT("'ENROLLMENT'!" &amp; SUBSTITUTE(ADDRESS(1,MATCH(BS$1,#REF!,0),4),"1","") &amp; $AC125 )),"")</f>
        <v/>
      </c>
      <c r="BT125" s="43"/>
      <c r="BU125" s="32" t="str">
        <f ca="1">IFERROR(IF(INDIRECT("'ENROLLMENT'!" &amp; SUBSTITUTE(ADDRESS(1,MATCH(BU$1,#REF!,0),4),"1","") &amp; $AC125 )="","",INDIRECT("'ENROLLMENT'!" &amp; SUBSTITUTE(ADDRESS(1,MATCH(BU$1,#REF!,0),4),"1","") &amp; $AC125 )),"")</f>
        <v/>
      </c>
      <c r="BW125" s="33"/>
      <c r="BZ125" s="27"/>
      <c r="CI125" s="30" t="str">
        <f t="shared" si="33"/>
        <v/>
      </c>
      <c r="CM125" s="29"/>
      <c r="CN125" s="33"/>
      <c r="CO125" s="29"/>
      <c r="CP125" s="33"/>
      <c r="CQ125" s="29" t="str">
        <f t="shared" si="34"/>
        <v/>
      </c>
      <c r="CS125" s="32" t="str">
        <f t="shared" si="35"/>
        <v/>
      </c>
      <c r="CT125" s="43"/>
      <c r="CU125" s="32" t="str">
        <f t="shared" ca="1" si="36"/>
        <v/>
      </c>
      <c r="CW125" s="32" t="str">
        <f>IFERROR(IFERROR(IF(CI125="","",SUMIFS(CU$101:CU125,$B$101:$B125,SWITCH\CALC\ACTIVE&amp;"*",$X$101:$X125, IF(CALCULATOR\LVL\FORMAT\ENTRY&lt;&gt;MARKER\CHECK,LVL\COL,"&gt;"""))),"") / IFERROR(IF(CI125="","",SUMIFS($BO$101:$BO125,$B$101:$B125,SWITCH\CALC\ACTIVE&amp;"*",$X$101:$X125, IF(CALCULATOR\LVL\FORMAT\ENTRY&lt;&gt;MARKER\CHECK,LVL\COL,"&gt;"""))),""),"")</f>
        <v/>
      </c>
      <c r="DI125" s="30" t="str">
        <f t="shared" si="37"/>
        <v/>
      </c>
      <c r="DM125" s="29"/>
      <c r="DN125" s="33"/>
      <c r="DO125" s="29"/>
      <c r="DP125" s="33"/>
      <c r="DQ125" s="29" t="str">
        <f t="shared" si="38"/>
        <v/>
      </c>
      <c r="DS125" s="32" t="str">
        <f t="shared" si="39"/>
        <v/>
      </c>
      <c r="DT125" s="43"/>
      <c r="DU125" s="32" t="str">
        <f t="shared" ca="1" si="40"/>
        <v/>
      </c>
      <c r="DW125" s="32" t="str">
        <f>IFERROR(IFERROR(IF(DI125="","",SUMIFS(DU$101:DU125,$B$101:$B125,SWITCH\CALC\ACTIVE&amp;"*",$X$101:$X125, IF(CALCULATOR\LVL\FORMAT\ENTRY&lt;&gt;MARKER\CHECK,LVL\COL,"&gt;"""))),"") / IFERROR(IF(DI125="","",SUMIFS($BO$101:$BO125,$B$101:$B125,SWITCH\CALC\ACTIVE&amp;"*",$X$101:$X125, IF(CALCULATOR\LVL\FORMAT\ENTRY&lt;&gt;MARKER\CHECK,LVL\COL,"&gt;"""))),""),"")</f>
        <v/>
      </c>
      <c r="EI125" s="30" t="str">
        <f t="shared" si="41"/>
        <v/>
      </c>
      <c r="EM125" s="29"/>
      <c r="EN125" s="33"/>
      <c r="EO125" s="29"/>
      <c r="EP125" s="33"/>
      <c r="EQ125" s="29" t="str">
        <f t="shared" si="42"/>
        <v/>
      </c>
      <c r="ES125" s="32" t="str">
        <f t="shared" si="43"/>
        <v/>
      </c>
      <c r="ET125" s="43"/>
      <c r="EU125" s="32" t="str">
        <f t="shared" ca="1" si="44"/>
        <v/>
      </c>
      <c r="EW125" s="32" t="str">
        <f>IFERROR(IFERROR(IF(EI125="","",SUMIFS(EU$101:EU125,$B$101:$B125,SWITCH\CALC\ACTIVE&amp;"*",$X$101:$X125, IF(CALCULATOR\LVL\FORMAT\ENTRY&lt;&gt;MARKER\CHECK,LVL\COL,"&gt;"""))),"") / IFERROR(IF(EI125="","",SUMIFS($BO$101:$BO125,$B$101:$B125,SWITCH\CALC\ACTIVE&amp;"*",$X$101:$X125, IF(CALCULATOR\LVL\FORMAT\ENTRY&lt;&gt;MARKER\CHECK,LVL\COL,"&gt;"""))),""),"")</f>
        <v/>
      </c>
      <c r="FI125" s="30" t="str">
        <f t="shared" si="45"/>
        <v/>
      </c>
      <c r="FM125" s="29"/>
      <c r="FN125" s="33"/>
      <c r="FO125" s="29"/>
      <c r="FP125" s="33"/>
      <c r="FQ125" s="29" t="str">
        <f t="shared" si="46"/>
        <v/>
      </c>
      <c r="FS125" s="32" t="str">
        <f t="shared" si="47"/>
        <v/>
      </c>
      <c r="FT125" s="43"/>
      <c r="FU125" s="32" t="str">
        <f t="shared" ca="1" si="48"/>
        <v/>
      </c>
      <c r="FW125" s="32" t="str">
        <f>IFERROR(IFERROR(IF(FI125="","",SUMIFS(FU$101:FU125,$B$101:$B125,SWITCH\CALC\ACTIVE&amp;"*",$X$101:$X125, IF(CALCULATOR\LVL\FORMAT\ENTRY&lt;&gt;MARKER\CHECK,LVL\COL,"&gt;"""))),"") / IFERROR(IF(FI125="","",SUMIFS($BO$101:$BO125,$B$101:$B125,SWITCH\CALC\ACTIVE&amp;"*",$X$101:$X125, IF(CALCULATOR\LVL\FORMAT\ENTRY&lt;&gt;MARKER\CHECK,LVL\COL,"&gt;"""))),""),"")</f>
        <v/>
      </c>
      <c r="FX125" s="175"/>
      <c r="FZ125" s="32" t="str">
        <f t="shared" ca="1" si="49"/>
        <v/>
      </c>
      <c r="GA125" s="32" t="str">
        <f t="shared" ref="GA125:GM125" ca="1" si="78">IFERROR(IF($J125=LARGE($J$101:$J$300,GA$98), ( INDEX( INDIRECT($FY$95),MATCH(LARGE($J$101:$J$300,GA$98),$J$101:$J$300,0)) ), FZ125 ),"")</f>
        <v/>
      </c>
      <c r="GB125" s="32" t="str">
        <f t="shared" ca="1" si="78"/>
        <v/>
      </c>
      <c r="GC125" s="32" t="str">
        <f t="shared" ca="1" si="78"/>
        <v/>
      </c>
      <c r="GD125" s="32" t="str">
        <f t="shared" ca="1" si="78"/>
        <v/>
      </c>
      <c r="GE125" s="32" t="str">
        <f t="shared" ca="1" si="78"/>
        <v/>
      </c>
      <c r="GF125" s="32" t="str">
        <f t="shared" ca="1" si="78"/>
        <v/>
      </c>
      <c r="GG125" s="32" t="str">
        <f t="shared" ca="1" si="78"/>
        <v/>
      </c>
      <c r="GH125" s="32" t="str">
        <f t="shared" ca="1" si="78"/>
        <v/>
      </c>
      <c r="GI125" s="32" t="str">
        <f t="shared" ca="1" si="78"/>
        <v/>
      </c>
      <c r="GJ125" s="32" t="str">
        <f t="shared" ca="1" si="78"/>
        <v/>
      </c>
      <c r="GK125" s="32" t="str">
        <f t="shared" ca="1" si="78"/>
        <v/>
      </c>
      <c r="GL125" s="32" t="str">
        <f t="shared" ca="1" si="78"/>
        <v/>
      </c>
      <c r="GM125" s="32" t="str">
        <f t="shared" ca="1" si="78"/>
        <v/>
      </c>
    </row>
    <row r="126" spans="2:195" ht="22.5" hidden="1" customHeight="1" thickTop="1" thickBot="1">
      <c r="B126" s="25" t="str">
        <f t="array" ref="B126">IFERROR(IF($AF126="","",IF($C126=SWITCH\CALC\INACTV,SWITCH\CALC\INACTV,IF($AG126="",SWITCH\CALC\INACTV,IF(AND(LARGE(IF($AF$101:$AF$300=$AF126,$AU$101:$AU$300),1)&gt;1,$AU126=1),SWITCH\CALC\INACTV,SWITCH\CALC\ACTIVE)))),SWITCH\CALC\ACTIVE)</f>
        <v/>
      </c>
      <c r="C126" s="25" t="str">
        <f ca="1">IFERROR(IF($AF126="","",IF(AND(CALCULATOR\LVL\FORMAT\ENTRY="",$X126&lt;&gt;LVL\COL),SWITCH\CALC\INACTV,IF(INDIRECT("'ENROLLMENT'!" &amp; SUBSTITUTE(ADDRESS(1,MATCH(C$1,#REF!,0),4),"1","") &amp; $AC126 )="","",INDIRECT("'ENROLLMENT'!" &amp; SUBSTITUTE(ADDRESS(1,MATCH(C$1,#REF!,0),4),"1","") &amp; $AC126 )))),"")</f>
        <v/>
      </c>
      <c r="D126" s="222" t="e">
        <f t="shared" ca="1" si="60"/>
        <v>#N/A</v>
      </c>
      <c r="F126" s="25">
        <v>-75</v>
      </c>
      <c r="H126" s="139" t="str">
        <f t="shared" ca="1" si="28"/>
        <v/>
      </c>
      <c r="I126" s="140"/>
      <c r="J126" s="143" t="str">
        <f t="shared" si="29"/>
        <v/>
      </c>
      <c r="L126" s="210">
        <f t="shared" si="65"/>
        <v>0</v>
      </c>
      <c r="N126" s="26" t="str">
        <f ca="1">IFERROR(IF(INDIRECT("'ENROLLMENT'!" &amp; SUBSTITUTE(ADDRESS(1,MATCH(N$1,#REF!,0),4),"1","") &amp; $AC126 )="","",INDIRECT("'ENROLLMENT'!" &amp; SUBSTITUTE(ADDRESS(1,MATCH(N$1,#REF!,0),4),"1","") &amp; $AC126 )),"")</f>
        <v/>
      </c>
      <c r="R126" s="27" t="str">
        <f t="shared" ca="1" si="32"/>
        <v/>
      </c>
      <c r="V126" s="27"/>
      <c r="X126" s="27" t="str">
        <f ca="1">IFERROR(IF(INDIRECT("'ENROLLMENT'!" &amp; SUBSTITUTE(ADDRESS(1,MATCH(X$1,#REF!,0),4),"1","") &amp; $AC126 )="","",INDIRECT("'ENROLLMENT'!" &amp; SUBSTITUTE(ADDRESS(1,MATCH(X$1,#REF!,0),4),"1","") &amp; $AC126 )),"")</f>
        <v/>
      </c>
      <c r="Z126" s="4"/>
      <c r="AB126" s="18"/>
      <c r="AC126" s="25" t="str">
        <f t="shared" ca="1" si="52"/>
        <v/>
      </c>
      <c r="AD126" s="20"/>
      <c r="AE126" s="18"/>
      <c r="AF126" s="26"/>
      <c r="AG126" s="30"/>
      <c r="AH126" s="28"/>
      <c r="AI126" s="241"/>
      <c r="AJ126" s="242"/>
      <c r="AK126" s="242"/>
      <c r="AL126" s="242"/>
      <c r="AM126" s="242"/>
      <c r="AN126" s="242"/>
      <c r="AO126" s="242"/>
      <c r="AP126" s="242"/>
      <c r="AQ126" s="243"/>
      <c r="AR126" s="28"/>
      <c r="AS126" s="29"/>
      <c r="AT126" s="19"/>
      <c r="AU126" s="27"/>
      <c r="AV126" s="20"/>
      <c r="AZ126" s="31"/>
      <c r="BM126" s="29" t="str">
        <f ca="1">IFERROR(IF(INDIRECT("'ENROLLMENT'!" &amp; SUBSTITUTE(ADDRESS(1,MATCH(BM$1,#REF!,0),4),"1","") &amp; $AC126 )="","",INDIRECT("'ENROLLMENT'!" &amp; SUBSTITUTE(ADDRESS(1,MATCH(BM$1,#REF!,0),4),"1","") &amp; $AC126 )),"")</f>
        <v/>
      </c>
      <c r="BN126" s="33"/>
      <c r="BO126" s="29" t="str">
        <f ca="1">IFERROR(IF(INDIRECT("'ENROLLMENT'!" &amp; SUBSTITUTE(ADDRESS(1,MATCH(BO$1,#REF!,0),4),"1","") &amp; $AC126 )="","",INDIRECT("'ENROLLMENT'!" &amp; SUBSTITUTE(ADDRESS(1,MATCH(BO$1,#REF!,0),4),"1","") &amp; $AC126 )),"")</f>
        <v/>
      </c>
      <c r="BP126" s="33"/>
      <c r="BQ126" s="29" t="str">
        <f ca="1">IFERROR(IF(INDIRECT("'ENROLLMENT'!" &amp; SUBSTITUTE(ADDRESS(1,MATCH(BQ$1,#REF!,0),4),"1","") &amp; $AC126 )="","",INDIRECT("'ENROLLMENT'!" &amp; SUBSTITUTE(ADDRESS(1,MATCH(BQ$1,#REF!,0),4),"1","") &amp; $AC126 )),"")</f>
        <v/>
      </c>
      <c r="BS126" s="32" t="str">
        <f ca="1">IFERROR(IF(INDIRECT("'ENROLLMENT'!" &amp; SUBSTITUTE(ADDRESS(1,MATCH(BS$1,#REF!,0),4),"1","") &amp; $AC126 )="","",INDIRECT("'ENROLLMENT'!" &amp; SUBSTITUTE(ADDRESS(1,MATCH(BS$1,#REF!,0),4),"1","") &amp; $AC126 )),"")</f>
        <v/>
      </c>
      <c r="BT126" s="43"/>
      <c r="BU126" s="32" t="str">
        <f ca="1">IFERROR(IF(INDIRECT("'ENROLLMENT'!" &amp; SUBSTITUTE(ADDRESS(1,MATCH(BU$1,#REF!,0),4),"1","") &amp; $AC126 )="","",INDIRECT("'ENROLLMENT'!" &amp; SUBSTITUTE(ADDRESS(1,MATCH(BU$1,#REF!,0),4),"1","") &amp; $AC126 )),"")</f>
        <v/>
      </c>
      <c r="BW126" s="33"/>
      <c r="BZ126" s="27"/>
      <c r="CI126" s="30" t="str">
        <f t="shared" si="33"/>
        <v/>
      </c>
      <c r="CM126" s="29"/>
      <c r="CN126" s="33"/>
      <c r="CO126" s="29"/>
      <c r="CP126" s="33"/>
      <c r="CQ126" s="29" t="str">
        <f t="shared" si="34"/>
        <v/>
      </c>
      <c r="CS126" s="32" t="str">
        <f t="shared" si="35"/>
        <v/>
      </c>
      <c r="CT126" s="43"/>
      <c r="CU126" s="32" t="str">
        <f t="shared" ca="1" si="36"/>
        <v/>
      </c>
      <c r="CW126" s="32" t="str">
        <f>IFERROR(IFERROR(IF(CI126="","",SUMIFS(CU$101:CU126,$B$101:$B126,SWITCH\CALC\ACTIVE&amp;"*",$X$101:$X126, IF(CALCULATOR\LVL\FORMAT\ENTRY&lt;&gt;MARKER\CHECK,LVL\COL,"&gt;"""))),"") / IFERROR(IF(CI126="","",SUMIFS($BO$101:$BO126,$B$101:$B126,SWITCH\CALC\ACTIVE&amp;"*",$X$101:$X126, IF(CALCULATOR\LVL\FORMAT\ENTRY&lt;&gt;MARKER\CHECK,LVL\COL,"&gt;"""))),""),"")</f>
        <v/>
      </c>
      <c r="DI126" s="30" t="str">
        <f t="shared" si="37"/>
        <v/>
      </c>
      <c r="DM126" s="29"/>
      <c r="DN126" s="33"/>
      <c r="DO126" s="29"/>
      <c r="DP126" s="33"/>
      <c r="DQ126" s="29" t="str">
        <f t="shared" si="38"/>
        <v/>
      </c>
      <c r="DS126" s="32" t="str">
        <f t="shared" si="39"/>
        <v/>
      </c>
      <c r="DT126" s="43"/>
      <c r="DU126" s="32" t="str">
        <f t="shared" ca="1" si="40"/>
        <v/>
      </c>
      <c r="DW126" s="32" t="str">
        <f>IFERROR(IFERROR(IF(DI126="","",SUMIFS(DU$101:DU126,$B$101:$B126,SWITCH\CALC\ACTIVE&amp;"*",$X$101:$X126, IF(CALCULATOR\LVL\FORMAT\ENTRY&lt;&gt;MARKER\CHECK,LVL\COL,"&gt;"""))),"") / IFERROR(IF(DI126="","",SUMIFS($BO$101:$BO126,$B$101:$B126,SWITCH\CALC\ACTIVE&amp;"*",$X$101:$X126, IF(CALCULATOR\LVL\FORMAT\ENTRY&lt;&gt;MARKER\CHECK,LVL\COL,"&gt;"""))),""),"")</f>
        <v/>
      </c>
      <c r="EI126" s="30" t="str">
        <f t="shared" si="41"/>
        <v/>
      </c>
      <c r="EM126" s="29"/>
      <c r="EN126" s="33"/>
      <c r="EO126" s="29"/>
      <c r="EP126" s="33"/>
      <c r="EQ126" s="29" t="str">
        <f t="shared" si="42"/>
        <v/>
      </c>
      <c r="ES126" s="32" t="str">
        <f t="shared" si="43"/>
        <v/>
      </c>
      <c r="ET126" s="43"/>
      <c r="EU126" s="32" t="str">
        <f t="shared" ca="1" si="44"/>
        <v/>
      </c>
      <c r="EW126" s="32" t="str">
        <f>IFERROR(IFERROR(IF(EI126="","",SUMIFS(EU$101:EU126,$B$101:$B126,SWITCH\CALC\ACTIVE&amp;"*",$X$101:$X126, IF(CALCULATOR\LVL\FORMAT\ENTRY&lt;&gt;MARKER\CHECK,LVL\COL,"&gt;"""))),"") / IFERROR(IF(EI126="","",SUMIFS($BO$101:$BO126,$B$101:$B126,SWITCH\CALC\ACTIVE&amp;"*",$X$101:$X126, IF(CALCULATOR\LVL\FORMAT\ENTRY&lt;&gt;MARKER\CHECK,LVL\COL,"&gt;"""))),""),"")</f>
        <v/>
      </c>
      <c r="FI126" s="30" t="str">
        <f t="shared" si="45"/>
        <v/>
      </c>
      <c r="FM126" s="29"/>
      <c r="FN126" s="33"/>
      <c r="FO126" s="29"/>
      <c r="FP126" s="33"/>
      <c r="FQ126" s="29" t="str">
        <f t="shared" si="46"/>
        <v/>
      </c>
      <c r="FS126" s="32" t="str">
        <f t="shared" si="47"/>
        <v/>
      </c>
      <c r="FT126" s="43"/>
      <c r="FU126" s="32" t="str">
        <f t="shared" ca="1" si="48"/>
        <v/>
      </c>
      <c r="FW126" s="32" t="str">
        <f>IFERROR(IFERROR(IF(FI126="","",SUMIFS(FU$101:FU126,$B$101:$B126,SWITCH\CALC\ACTIVE&amp;"*",$X$101:$X126, IF(CALCULATOR\LVL\FORMAT\ENTRY&lt;&gt;MARKER\CHECK,LVL\COL,"&gt;"""))),"") / IFERROR(IF(FI126="","",SUMIFS($BO$101:$BO126,$B$101:$B126,SWITCH\CALC\ACTIVE&amp;"*",$X$101:$X126, IF(CALCULATOR\LVL\FORMAT\ENTRY&lt;&gt;MARKER\CHECK,LVL\COL,"&gt;"""))),""),"")</f>
        <v/>
      </c>
      <c r="FX126" s="175"/>
      <c r="FZ126" s="32" t="str">
        <f t="shared" ca="1" si="49"/>
        <v/>
      </c>
      <c r="GA126" s="32" t="str">
        <f t="shared" ref="GA126:GM126" ca="1" si="79">IFERROR(IF($J126=LARGE($J$101:$J$300,GA$98), ( INDEX( INDIRECT($FY$95),MATCH(LARGE($J$101:$J$300,GA$98),$J$101:$J$300,0)) ), FZ126 ),"")</f>
        <v/>
      </c>
      <c r="GB126" s="32" t="str">
        <f t="shared" ca="1" si="79"/>
        <v/>
      </c>
      <c r="GC126" s="32" t="str">
        <f t="shared" ca="1" si="79"/>
        <v/>
      </c>
      <c r="GD126" s="32" t="str">
        <f t="shared" ca="1" si="79"/>
        <v/>
      </c>
      <c r="GE126" s="32" t="str">
        <f t="shared" ca="1" si="79"/>
        <v/>
      </c>
      <c r="GF126" s="32" t="str">
        <f t="shared" ca="1" si="79"/>
        <v/>
      </c>
      <c r="GG126" s="32" t="str">
        <f t="shared" ca="1" si="79"/>
        <v/>
      </c>
      <c r="GH126" s="32" t="str">
        <f t="shared" ca="1" si="79"/>
        <v/>
      </c>
      <c r="GI126" s="32" t="str">
        <f t="shared" ca="1" si="79"/>
        <v/>
      </c>
      <c r="GJ126" s="32" t="str">
        <f t="shared" ca="1" si="79"/>
        <v/>
      </c>
      <c r="GK126" s="32" t="str">
        <f t="shared" ca="1" si="79"/>
        <v/>
      </c>
      <c r="GL126" s="32" t="str">
        <f t="shared" ca="1" si="79"/>
        <v/>
      </c>
      <c r="GM126" s="32" t="str">
        <f t="shared" ca="1" si="79"/>
        <v/>
      </c>
    </row>
    <row r="127" spans="2:195" ht="22.5" hidden="1" customHeight="1" thickTop="1" thickBot="1">
      <c r="B127" s="25" t="str">
        <f t="array" ref="B127">IFERROR(IF($AF127="","",IF($C127=SWITCH\CALC\INACTV,SWITCH\CALC\INACTV,IF($AG127="",SWITCH\CALC\INACTV,IF(AND(LARGE(IF($AF$101:$AF$300=$AF127,$AU$101:$AU$300),1)&gt;1,$AU127=1),SWITCH\CALC\INACTV,SWITCH\CALC\ACTIVE)))),SWITCH\CALC\ACTIVE)</f>
        <v/>
      </c>
      <c r="C127" s="25" t="str">
        <f ca="1">IFERROR(IF($AF127="","",IF(AND(CALCULATOR\LVL\FORMAT\ENTRY="",$X127&lt;&gt;LVL\COL),SWITCH\CALC\INACTV,IF(INDIRECT("'ENROLLMENT'!" &amp; SUBSTITUTE(ADDRESS(1,MATCH(C$1,#REF!,0),4),"1","") &amp; $AC127 )="","",INDIRECT("'ENROLLMENT'!" &amp; SUBSTITUTE(ADDRESS(1,MATCH(C$1,#REF!,0),4),"1","") &amp; $AC127 )))),"")</f>
        <v/>
      </c>
      <c r="D127" s="222" t="e">
        <f t="shared" ca="1" si="60"/>
        <v>#N/A</v>
      </c>
      <c r="F127" s="25">
        <v>-74</v>
      </c>
      <c r="H127" s="139" t="str">
        <f t="shared" ca="1" si="28"/>
        <v/>
      </c>
      <c r="I127" s="140"/>
      <c r="J127" s="143" t="str">
        <f t="shared" si="29"/>
        <v/>
      </c>
      <c r="L127" s="210">
        <f t="shared" si="65"/>
        <v>0</v>
      </c>
      <c r="N127" s="26" t="str">
        <f ca="1">IFERROR(IF(INDIRECT("'ENROLLMENT'!" &amp; SUBSTITUTE(ADDRESS(1,MATCH(N$1,#REF!,0),4),"1","") &amp; $AC127 )="","",INDIRECT("'ENROLLMENT'!" &amp; SUBSTITUTE(ADDRESS(1,MATCH(N$1,#REF!,0),4),"1","") &amp; $AC127 )),"")</f>
        <v/>
      </c>
      <c r="R127" s="27" t="str">
        <f t="shared" ca="1" si="32"/>
        <v/>
      </c>
      <c r="V127" s="27"/>
      <c r="X127" s="27" t="str">
        <f ca="1">IFERROR(IF(INDIRECT("'ENROLLMENT'!" &amp; SUBSTITUTE(ADDRESS(1,MATCH(X$1,#REF!,0),4),"1","") &amp; $AC127 )="","",INDIRECT("'ENROLLMENT'!" &amp; SUBSTITUTE(ADDRESS(1,MATCH(X$1,#REF!,0),4),"1","") &amp; $AC127 )),"")</f>
        <v/>
      </c>
      <c r="Z127" s="4"/>
      <c r="AB127" s="18"/>
      <c r="AC127" s="25" t="str">
        <f t="shared" ca="1" si="52"/>
        <v/>
      </c>
      <c r="AD127" s="20"/>
      <c r="AE127" s="18"/>
      <c r="AF127" s="26"/>
      <c r="AG127" s="30"/>
      <c r="AH127" s="28"/>
      <c r="AI127" s="241"/>
      <c r="AJ127" s="242"/>
      <c r="AK127" s="242"/>
      <c r="AL127" s="242"/>
      <c r="AM127" s="242"/>
      <c r="AN127" s="242"/>
      <c r="AO127" s="242"/>
      <c r="AP127" s="242"/>
      <c r="AQ127" s="243"/>
      <c r="AR127" s="28"/>
      <c r="AS127" s="29"/>
      <c r="AT127" s="19"/>
      <c r="AU127" s="27"/>
      <c r="AV127" s="20"/>
      <c r="AZ127" s="31"/>
      <c r="BM127" s="29" t="str">
        <f ca="1">IFERROR(IF(INDIRECT("'ENROLLMENT'!" &amp; SUBSTITUTE(ADDRESS(1,MATCH(BM$1,#REF!,0),4),"1","") &amp; $AC127 )="","",INDIRECT("'ENROLLMENT'!" &amp; SUBSTITUTE(ADDRESS(1,MATCH(BM$1,#REF!,0),4),"1","") &amp; $AC127 )),"")</f>
        <v/>
      </c>
      <c r="BN127" s="33"/>
      <c r="BO127" s="29" t="str">
        <f ca="1">IFERROR(IF(INDIRECT("'ENROLLMENT'!" &amp; SUBSTITUTE(ADDRESS(1,MATCH(BO$1,#REF!,0),4),"1","") &amp; $AC127 )="","",INDIRECT("'ENROLLMENT'!" &amp; SUBSTITUTE(ADDRESS(1,MATCH(BO$1,#REF!,0),4),"1","") &amp; $AC127 )),"")</f>
        <v/>
      </c>
      <c r="BP127" s="33"/>
      <c r="BQ127" s="29" t="str">
        <f ca="1">IFERROR(IF(INDIRECT("'ENROLLMENT'!" &amp; SUBSTITUTE(ADDRESS(1,MATCH(BQ$1,#REF!,0),4),"1","") &amp; $AC127 )="","",INDIRECT("'ENROLLMENT'!" &amp; SUBSTITUTE(ADDRESS(1,MATCH(BQ$1,#REF!,0),4),"1","") &amp; $AC127 )),"")</f>
        <v/>
      </c>
      <c r="BS127" s="32" t="str">
        <f ca="1">IFERROR(IF(INDIRECT("'ENROLLMENT'!" &amp; SUBSTITUTE(ADDRESS(1,MATCH(BS$1,#REF!,0),4),"1","") &amp; $AC127 )="","",INDIRECT("'ENROLLMENT'!" &amp; SUBSTITUTE(ADDRESS(1,MATCH(BS$1,#REF!,0),4),"1","") &amp; $AC127 )),"")</f>
        <v/>
      </c>
      <c r="BT127" s="43"/>
      <c r="BU127" s="32" t="str">
        <f ca="1">IFERROR(IF(INDIRECT("'ENROLLMENT'!" &amp; SUBSTITUTE(ADDRESS(1,MATCH(BU$1,#REF!,0),4),"1","") &amp; $AC127 )="","",INDIRECT("'ENROLLMENT'!" &amp; SUBSTITUTE(ADDRESS(1,MATCH(BU$1,#REF!,0),4),"1","") &amp; $AC127 )),"")</f>
        <v/>
      </c>
      <c r="BW127" s="33"/>
      <c r="BZ127" s="27"/>
      <c r="CI127" s="30" t="str">
        <f t="shared" si="33"/>
        <v/>
      </c>
      <c r="CM127" s="29"/>
      <c r="CN127" s="33"/>
      <c r="CO127" s="29"/>
      <c r="CP127" s="33"/>
      <c r="CQ127" s="29" t="str">
        <f t="shared" si="34"/>
        <v/>
      </c>
      <c r="CS127" s="32" t="str">
        <f t="shared" si="35"/>
        <v/>
      </c>
      <c r="CT127" s="43"/>
      <c r="CU127" s="32" t="str">
        <f t="shared" ca="1" si="36"/>
        <v/>
      </c>
      <c r="CW127" s="32" t="str">
        <f>IFERROR(IFERROR(IF(CI127="","",SUMIFS(CU$101:CU127,$B$101:$B127,SWITCH\CALC\ACTIVE&amp;"*",$X$101:$X127, IF(CALCULATOR\LVL\FORMAT\ENTRY&lt;&gt;MARKER\CHECK,LVL\COL,"&gt;"""))),"") / IFERROR(IF(CI127="","",SUMIFS($BO$101:$BO127,$B$101:$B127,SWITCH\CALC\ACTIVE&amp;"*",$X$101:$X127, IF(CALCULATOR\LVL\FORMAT\ENTRY&lt;&gt;MARKER\CHECK,LVL\COL,"&gt;"""))),""),"")</f>
        <v/>
      </c>
      <c r="DI127" s="30" t="str">
        <f t="shared" si="37"/>
        <v/>
      </c>
      <c r="DM127" s="29"/>
      <c r="DN127" s="33"/>
      <c r="DO127" s="29"/>
      <c r="DP127" s="33"/>
      <c r="DQ127" s="29" t="str">
        <f t="shared" si="38"/>
        <v/>
      </c>
      <c r="DS127" s="32" t="str">
        <f t="shared" si="39"/>
        <v/>
      </c>
      <c r="DT127" s="43"/>
      <c r="DU127" s="32" t="str">
        <f t="shared" ca="1" si="40"/>
        <v/>
      </c>
      <c r="DW127" s="32" t="str">
        <f>IFERROR(IFERROR(IF(DI127="","",SUMIFS(DU$101:DU127,$B$101:$B127,SWITCH\CALC\ACTIVE&amp;"*",$X$101:$X127, IF(CALCULATOR\LVL\FORMAT\ENTRY&lt;&gt;MARKER\CHECK,LVL\COL,"&gt;"""))),"") / IFERROR(IF(DI127="","",SUMIFS($BO$101:$BO127,$B$101:$B127,SWITCH\CALC\ACTIVE&amp;"*",$X$101:$X127, IF(CALCULATOR\LVL\FORMAT\ENTRY&lt;&gt;MARKER\CHECK,LVL\COL,"&gt;"""))),""),"")</f>
        <v/>
      </c>
      <c r="EI127" s="30" t="str">
        <f t="shared" si="41"/>
        <v/>
      </c>
      <c r="EM127" s="29"/>
      <c r="EN127" s="33"/>
      <c r="EO127" s="29"/>
      <c r="EP127" s="33"/>
      <c r="EQ127" s="29" t="str">
        <f t="shared" si="42"/>
        <v/>
      </c>
      <c r="ES127" s="32" t="str">
        <f t="shared" si="43"/>
        <v/>
      </c>
      <c r="ET127" s="43"/>
      <c r="EU127" s="32" t="str">
        <f t="shared" ca="1" si="44"/>
        <v/>
      </c>
      <c r="EW127" s="32" t="str">
        <f>IFERROR(IFERROR(IF(EI127="","",SUMIFS(EU$101:EU127,$B$101:$B127,SWITCH\CALC\ACTIVE&amp;"*",$X$101:$X127, IF(CALCULATOR\LVL\FORMAT\ENTRY&lt;&gt;MARKER\CHECK,LVL\COL,"&gt;"""))),"") / IFERROR(IF(EI127="","",SUMIFS($BO$101:$BO127,$B$101:$B127,SWITCH\CALC\ACTIVE&amp;"*",$X$101:$X127, IF(CALCULATOR\LVL\FORMAT\ENTRY&lt;&gt;MARKER\CHECK,LVL\COL,"&gt;"""))),""),"")</f>
        <v/>
      </c>
      <c r="FI127" s="30" t="str">
        <f t="shared" si="45"/>
        <v/>
      </c>
      <c r="FM127" s="29"/>
      <c r="FN127" s="33"/>
      <c r="FO127" s="29"/>
      <c r="FP127" s="33"/>
      <c r="FQ127" s="29" t="str">
        <f t="shared" si="46"/>
        <v/>
      </c>
      <c r="FS127" s="32" t="str">
        <f t="shared" si="47"/>
        <v/>
      </c>
      <c r="FT127" s="43"/>
      <c r="FU127" s="32" t="str">
        <f t="shared" ca="1" si="48"/>
        <v/>
      </c>
      <c r="FW127" s="32" t="str">
        <f>IFERROR(IFERROR(IF(FI127="","",SUMIFS(FU$101:FU127,$B$101:$B127,SWITCH\CALC\ACTIVE&amp;"*",$X$101:$X127, IF(CALCULATOR\LVL\FORMAT\ENTRY&lt;&gt;MARKER\CHECK,LVL\COL,"&gt;"""))),"") / IFERROR(IF(FI127="","",SUMIFS($BO$101:$BO127,$B$101:$B127,SWITCH\CALC\ACTIVE&amp;"*",$X$101:$X127, IF(CALCULATOR\LVL\FORMAT\ENTRY&lt;&gt;MARKER\CHECK,LVL\COL,"&gt;"""))),""),"")</f>
        <v/>
      </c>
      <c r="FX127" s="175"/>
      <c r="FZ127" s="32" t="str">
        <f t="shared" ca="1" si="49"/>
        <v/>
      </c>
      <c r="GA127" s="32" t="str">
        <f t="shared" ref="GA127:GM127" ca="1" si="80">IFERROR(IF($J127=LARGE($J$101:$J$300,GA$98), ( INDEX( INDIRECT($FY$95),MATCH(LARGE($J$101:$J$300,GA$98),$J$101:$J$300,0)) ), FZ127 ),"")</f>
        <v/>
      </c>
      <c r="GB127" s="32" t="str">
        <f t="shared" ca="1" si="80"/>
        <v/>
      </c>
      <c r="GC127" s="32" t="str">
        <f t="shared" ca="1" si="80"/>
        <v/>
      </c>
      <c r="GD127" s="32" t="str">
        <f t="shared" ca="1" si="80"/>
        <v/>
      </c>
      <c r="GE127" s="32" t="str">
        <f t="shared" ca="1" si="80"/>
        <v/>
      </c>
      <c r="GF127" s="32" t="str">
        <f t="shared" ca="1" si="80"/>
        <v/>
      </c>
      <c r="GG127" s="32" t="str">
        <f t="shared" ca="1" si="80"/>
        <v/>
      </c>
      <c r="GH127" s="32" t="str">
        <f t="shared" ca="1" si="80"/>
        <v/>
      </c>
      <c r="GI127" s="32" t="str">
        <f t="shared" ca="1" si="80"/>
        <v/>
      </c>
      <c r="GJ127" s="32" t="str">
        <f t="shared" ca="1" si="80"/>
        <v/>
      </c>
      <c r="GK127" s="32" t="str">
        <f t="shared" ca="1" si="80"/>
        <v/>
      </c>
      <c r="GL127" s="32" t="str">
        <f t="shared" ca="1" si="80"/>
        <v/>
      </c>
      <c r="GM127" s="32" t="str">
        <f t="shared" ca="1" si="80"/>
        <v/>
      </c>
    </row>
    <row r="128" spans="2:195" ht="22.5" hidden="1" customHeight="1" thickTop="1" thickBot="1">
      <c r="B128" s="25" t="str">
        <f t="array" ref="B128">IFERROR(IF($AF128="","",IF($C128=SWITCH\CALC\INACTV,SWITCH\CALC\INACTV,IF($AG128="",SWITCH\CALC\INACTV,IF(AND(LARGE(IF($AF$101:$AF$300=$AF128,$AU$101:$AU$300),1)&gt;1,$AU128=1),SWITCH\CALC\INACTV,SWITCH\CALC\ACTIVE)))),SWITCH\CALC\ACTIVE)</f>
        <v/>
      </c>
      <c r="C128" s="25" t="str">
        <f ca="1">IFERROR(IF($AF128="","",IF(AND(CALCULATOR\LVL\FORMAT\ENTRY="",$X128&lt;&gt;LVL\COL),SWITCH\CALC\INACTV,IF(INDIRECT("'ENROLLMENT'!" &amp; SUBSTITUTE(ADDRESS(1,MATCH(C$1,#REF!,0),4),"1","") &amp; $AC128 )="","",INDIRECT("'ENROLLMENT'!" &amp; SUBSTITUTE(ADDRESS(1,MATCH(C$1,#REF!,0),4),"1","") &amp; $AC128 )))),"")</f>
        <v/>
      </c>
      <c r="D128" s="222" t="e">
        <f t="shared" ca="1" si="60"/>
        <v>#N/A</v>
      </c>
      <c r="F128" s="25">
        <v>-73</v>
      </c>
      <c r="H128" s="139" t="str">
        <f t="shared" ca="1" si="28"/>
        <v/>
      </c>
      <c r="I128" s="140"/>
      <c r="J128" s="143" t="str">
        <f t="shared" si="29"/>
        <v/>
      </c>
      <c r="L128" s="210">
        <f t="shared" si="65"/>
        <v>0</v>
      </c>
      <c r="N128" s="26" t="str">
        <f ca="1">IFERROR(IF(INDIRECT("'ENROLLMENT'!" &amp; SUBSTITUTE(ADDRESS(1,MATCH(N$1,#REF!,0),4),"1","") &amp; $AC128 )="","",INDIRECT("'ENROLLMENT'!" &amp; SUBSTITUTE(ADDRESS(1,MATCH(N$1,#REF!,0),4),"1","") &amp; $AC128 )),"")</f>
        <v/>
      </c>
      <c r="R128" s="27" t="str">
        <f t="shared" ca="1" si="32"/>
        <v/>
      </c>
      <c r="V128" s="27"/>
      <c r="X128" s="27" t="str">
        <f ca="1">IFERROR(IF(INDIRECT("'ENROLLMENT'!" &amp; SUBSTITUTE(ADDRESS(1,MATCH(X$1,#REF!,0),4),"1","") &amp; $AC128 )="","",INDIRECT("'ENROLLMENT'!" &amp; SUBSTITUTE(ADDRESS(1,MATCH(X$1,#REF!,0),4),"1","") &amp; $AC128 )),"")</f>
        <v/>
      </c>
      <c r="Z128" s="4"/>
      <c r="AB128" s="18"/>
      <c r="AC128" s="25" t="str">
        <f t="shared" ca="1" si="52"/>
        <v/>
      </c>
      <c r="AD128" s="20"/>
      <c r="AE128" s="18"/>
      <c r="AF128" s="26"/>
      <c r="AG128" s="30"/>
      <c r="AH128" s="28"/>
      <c r="AI128" s="241"/>
      <c r="AJ128" s="242"/>
      <c r="AK128" s="242"/>
      <c r="AL128" s="242"/>
      <c r="AM128" s="242"/>
      <c r="AN128" s="242"/>
      <c r="AO128" s="242"/>
      <c r="AP128" s="242"/>
      <c r="AQ128" s="243"/>
      <c r="AR128" s="28"/>
      <c r="AS128" s="29"/>
      <c r="AT128" s="19"/>
      <c r="AU128" s="27"/>
      <c r="AV128" s="20"/>
      <c r="AZ128" s="31"/>
      <c r="BM128" s="29" t="str">
        <f ca="1">IFERROR(IF(INDIRECT("'ENROLLMENT'!" &amp; SUBSTITUTE(ADDRESS(1,MATCH(BM$1,#REF!,0),4),"1","") &amp; $AC128 )="","",INDIRECT("'ENROLLMENT'!" &amp; SUBSTITUTE(ADDRESS(1,MATCH(BM$1,#REF!,0),4),"1","") &amp; $AC128 )),"")</f>
        <v/>
      </c>
      <c r="BN128" s="33"/>
      <c r="BO128" s="29" t="str">
        <f ca="1">IFERROR(IF(INDIRECT("'ENROLLMENT'!" &amp; SUBSTITUTE(ADDRESS(1,MATCH(BO$1,#REF!,0),4),"1","") &amp; $AC128 )="","",INDIRECT("'ENROLLMENT'!" &amp; SUBSTITUTE(ADDRESS(1,MATCH(BO$1,#REF!,0),4),"1","") &amp; $AC128 )),"")</f>
        <v/>
      </c>
      <c r="BP128" s="33"/>
      <c r="BQ128" s="29" t="str">
        <f ca="1">IFERROR(IF(INDIRECT("'ENROLLMENT'!" &amp; SUBSTITUTE(ADDRESS(1,MATCH(BQ$1,#REF!,0),4),"1","") &amp; $AC128 )="","",INDIRECT("'ENROLLMENT'!" &amp; SUBSTITUTE(ADDRESS(1,MATCH(BQ$1,#REF!,0),4),"1","") &amp; $AC128 )),"")</f>
        <v/>
      </c>
      <c r="BS128" s="32" t="str">
        <f ca="1">IFERROR(IF(INDIRECT("'ENROLLMENT'!" &amp; SUBSTITUTE(ADDRESS(1,MATCH(BS$1,#REF!,0),4),"1","") &amp; $AC128 )="","",INDIRECT("'ENROLLMENT'!" &amp; SUBSTITUTE(ADDRESS(1,MATCH(BS$1,#REF!,0),4),"1","") &amp; $AC128 )),"")</f>
        <v/>
      </c>
      <c r="BT128" s="43"/>
      <c r="BU128" s="32" t="str">
        <f ca="1">IFERROR(IF(INDIRECT("'ENROLLMENT'!" &amp; SUBSTITUTE(ADDRESS(1,MATCH(BU$1,#REF!,0),4),"1","") &amp; $AC128 )="","",INDIRECT("'ENROLLMENT'!" &amp; SUBSTITUTE(ADDRESS(1,MATCH(BU$1,#REF!,0),4),"1","") &amp; $AC128 )),"")</f>
        <v/>
      </c>
      <c r="BW128" s="33"/>
      <c r="BZ128" s="27"/>
      <c r="CI128" s="30" t="str">
        <f t="shared" si="33"/>
        <v/>
      </c>
      <c r="CM128" s="29"/>
      <c r="CN128" s="33"/>
      <c r="CO128" s="29"/>
      <c r="CP128" s="33"/>
      <c r="CQ128" s="29" t="str">
        <f t="shared" si="34"/>
        <v/>
      </c>
      <c r="CS128" s="32" t="str">
        <f t="shared" si="35"/>
        <v/>
      </c>
      <c r="CT128" s="43"/>
      <c r="CU128" s="32" t="str">
        <f t="shared" ca="1" si="36"/>
        <v/>
      </c>
      <c r="CW128" s="32" t="str">
        <f>IFERROR(IFERROR(IF(CI128="","",SUMIFS(CU$101:CU128,$B$101:$B128,SWITCH\CALC\ACTIVE&amp;"*",$X$101:$X128, IF(CALCULATOR\LVL\FORMAT\ENTRY&lt;&gt;MARKER\CHECK,LVL\COL,"&gt;"""))),"") / IFERROR(IF(CI128="","",SUMIFS($BO$101:$BO128,$B$101:$B128,SWITCH\CALC\ACTIVE&amp;"*",$X$101:$X128, IF(CALCULATOR\LVL\FORMAT\ENTRY&lt;&gt;MARKER\CHECK,LVL\COL,"&gt;"""))),""),"")</f>
        <v/>
      </c>
      <c r="DI128" s="30" t="str">
        <f t="shared" si="37"/>
        <v/>
      </c>
      <c r="DM128" s="29"/>
      <c r="DN128" s="33"/>
      <c r="DO128" s="29"/>
      <c r="DP128" s="33"/>
      <c r="DQ128" s="29" t="str">
        <f t="shared" si="38"/>
        <v/>
      </c>
      <c r="DS128" s="32" t="str">
        <f t="shared" si="39"/>
        <v/>
      </c>
      <c r="DT128" s="43"/>
      <c r="DU128" s="32" t="str">
        <f t="shared" ca="1" si="40"/>
        <v/>
      </c>
      <c r="DW128" s="32" t="str">
        <f>IFERROR(IFERROR(IF(DI128="","",SUMIFS(DU$101:DU128,$B$101:$B128,SWITCH\CALC\ACTIVE&amp;"*",$X$101:$X128, IF(CALCULATOR\LVL\FORMAT\ENTRY&lt;&gt;MARKER\CHECK,LVL\COL,"&gt;"""))),"") / IFERROR(IF(DI128="","",SUMIFS($BO$101:$BO128,$B$101:$B128,SWITCH\CALC\ACTIVE&amp;"*",$X$101:$X128, IF(CALCULATOR\LVL\FORMAT\ENTRY&lt;&gt;MARKER\CHECK,LVL\COL,"&gt;"""))),""),"")</f>
        <v/>
      </c>
      <c r="EI128" s="30" t="str">
        <f t="shared" si="41"/>
        <v/>
      </c>
      <c r="EM128" s="29"/>
      <c r="EN128" s="33"/>
      <c r="EO128" s="29"/>
      <c r="EP128" s="33"/>
      <c r="EQ128" s="29" t="str">
        <f t="shared" si="42"/>
        <v/>
      </c>
      <c r="ES128" s="32" t="str">
        <f t="shared" si="43"/>
        <v/>
      </c>
      <c r="ET128" s="43"/>
      <c r="EU128" s="32" t="str">
        <f t="shared" ca="1" si="44"/>
        <v/>
      </c>
      <c r="EW128" s="32" t="str">
        <f>IFERROR(IFERROR(IF(EI128="","",SUMIFS(EU$101:EU128,$B$101:$B128,SWITCH\CALC\ACTIVE&amp;"*",$X$101:$X128, IF(CALCULATOR\LVL\FORMAT\ENTRY&lt;&gt;MARKER\CHECK,LVL\COL,"&gt;"""))),"") / IFERROR(IF(EI128="","",SUMIFS($BO$101:$BO128,$B$101:$B128,SWITCH\CALC\ACTIVE&amp;"*",$X$101:$X128, IF(CALCULATOR\LVL\FORMAT\ENTRY&lt;&gt;MARKER\CHECK,LVL\COL,"&gt;"""))),""),"")</f>
        <v/>
      </c>
      <c r="FI128" s="30" t="str">
        <f t="shared" si="45"/>
        <v/>
      </c>
      <c r="FM128" s="29"/>
      <c r="FN128" s="33"/>
      <c r="FO128" s="29"/>
      <c r="FP128" s="33"/>
      <c r="FQ128" s="29" t="str">
        <f t="shared" si="46"/>
        <v/>
      </c>
      <c r="FS128" s="32" t="str">
        <f t="shared" si="47"/>
        <v/>
      </c>
      <c r="FT128" s="43"/>
      <c r="FU128" s="32" t="str">
        <f t="shared" ca="1" si="48"/>
        <v/>
      </c>
      <c r="FW128" s="32" t="str">
        <f>IFERROR(IFERROR(IF(FI128="","",SUMIFS(FU$101:FU128,$B$101:$B128,SWITCH\CALC\ACTIVE&amp;"*",$X$101:$X128, IF(CALCULATOR\LVL\FORMAT\ENTRY&lt;&gt;MARKER\CHECK,LVL\COL,"&gt;"""))),"") / IFERROR(IF(FI128="","",SUMIFS($BO$101:$BO128,$B$101:$B128,SWITCH\CALC\ACTIVE&amp;"*",$X$101:$X128, IF(CALCULATOR\LVL\FORMAT\ENTRY&lt;&gt;MARKER\CHECK,LVL\COL,"&gt;"""))),""),"")</f>
        <v/>
      </c>
      <c r="FX128" s="175"/>
      <c r="FZ128" s="32" t="str">
        <f t="shared" ca="1" si="49"/>
        <v/>
      </c>
      <c r="GA128" s="32" t="str">
        <f t="shared" ref="GA128:GM128" ca="1" si="81">IFERROR(IF($J128=LARGE($J$101:$J$300,GA$98), ( INDEX( INDIRECT($FY$95),MATCH(LARGE($J$101:$J$300,GA$98),$J$101:$J$300,0)) ), FZ128 ),"")</f>
        <v/>
      </c>
      <c r="GB128" s="32" t="str">
        <f t="shared" ca="1" si="81"/>
        <v/>
      </c>
      <c r="GC128" s="32" t="str">
        <f t="shared" ca="1" si="81"/>
        <v/>
      </c>
      <c r="GD128" s="32" t="str">
        <f t="shared" ca="1" si="81"/>
        <v/>
      </c>
      <c r="GE128" s="32" t="str">
        <f t="shared" ca="1" si="81"/>
        <v/>
      </c>
      <c r="GF128" s="32" t="str">
        <f t="shared" ca="1" si="81"/>
        <v/>
      </c>
      <c r="GG128" s="32" t="str">
        <f t="shared" ca="1" si="81"/>
        <v/>
      </c>
      <c r="GH128" s="32" t="str">
        <f t="shared" ca="1" si="81"/>
        <v/>
      </c>
      <c r="GI128" s="32" t="str">
        <f t="shared" ca="1" si="81"/>
        <v/>
      </c>
      <c r="GJ128" s="32" t="str">
        <f t="shared" ca="1" si="81"/>
        <v/>
      </c>
      <c r="GK128" s="32" t="str">
        <f t="shared" ca="1" si="81"/>
        <v/>
      </c>
      <c r="GL128" s="32" t="str">
        <f t="shared" ca="1" si="81"/>
        <v/>
      </c>
      <c r="GM128" s="32" t="str">
        <f t="shared" ca="1" si="81"/>
        <v/>
      </c>
    </row>
    <row r="129" spans="2:195" ht="22.5" hidden="1" customHeight="1" thickTop="1" thickBot="1">
      <c r="B129" s="25" t="str">
        <f t="array" ref="B129">IFERROR(IF($AF129="","",IF($C129=SWITCH\CALC\INACTV,SWITCH\CALC\INACTV,IF($AG129="",SWITCH\CALC\INACTV,IF(AND(LARGE(IF($AF$101:$AF$300=$AF129,$AU$101:$AU$300),1)&gt;1,$AU129=1),SWITCH\CALC\INACTV,SWITCH\CALC\ACTIVE)))),SWITCH\CALC\ACTIVE)</f>
        <v/>
      </c>
      <c r="C129" s="25" t="str">
        <f ca="1">IFERROR(IF($AF129="","",IF(AND(CALCULATOR\LVL\FORMAT\ENTRY="",$X129&lt;&gt;LVL\COL),SWITCH\CALC\INACTV,IF(INDIRECT("'ENROLLMENT'!" &amp; SUBSTITUTE(ADDRESS(1,MATCH(C$1,#REF!,0),4),"1","") &amp; $AC129 )="","",INDIRECT("'ENROLLMENT'!" &amp; SUBSTITUTE(ADDRESS(1,MATCH(C$1,#REF!,0),4),"1","") &amp; $AC129 )))),"")</f>
        <v/>
      </c>
      <c r="D129" s="222" t="e">
        <f t="shared" ca="1" si="60"/>
        <v>#N/A</v>
      </c>
      <c r="F129" s="25">
        <v>-72</v>
      </c>
      <c r="H129" s="139" t="str">
        <f t="shared" ca="1" si="28"/>
        <v/>
      </c>
      <c r="I129" s="140"/>
      <c r="J129" s="143" t="str">
        <f t="shared" si="29"/>
        <v/>
      </c>
      <c r="L129" s="210">
        <f t="shared" si="65"/>
        <v>0</v>
      </c>
      <c r="N129" s="26" t="str">
        <f ca="1">IFERROR(IF(INDIRECT("'ENROLLMENT'!" &amp; SUBSTITUTE(ADDRESS(1,MATCH(N$1,#REF!,0),4),"1","") &amp; $AC129 )="","",INDIRECT("'ENROLLMENT'!" &amp; SUBSTITUTE(ADDRESS(1,MATCH(N$1,#REF!,0),4),"1","") &amp; $AC129 )),"")</f>
        <v/>
      </c>
      <c r="R129" s="27" t="str">
        <f t="shared" ca="1" si="32"/>
        <v/>
      </c>
      <c r="V129" s="27"/>
      <c r="X129" s="27" t="str">
        <f ca="1">IFERROR(IF(INDIRECT("'ENROLLMENT'!" &amp; SUBSTITUTE(ADDRESS(1,MATCH(X$1,#REF!,0),4),"1","") &amp; $AC129 )="","",INDIRECT("'ENROLLMENT'!" &amp; SUBSTITUTE(ADDRESS(1,MATCH(X$1,#REF!,0),4),"1","") &amp; $AC129 )),"")</f>
        <v/>
      </c>
      <c r="Z129" s="4"/>
      <c r="AB129" s="18"/>
      <c r="AC129" s="25" t="str">
        <f t="shared" ca="1" si="52"/>
        <v/>
      </c>
      <c r="AD129" s="20"/>
      <c r="AE129" s="18"/>
      <c r="AF129" s="26"/>
      <c r="AG129" s="30"/>
      <c r="AH129" s="28"/>
      <c r="AI129" s="241"/>
      <c r="AJ129" s="242"/>
      <c r="AK129" s="242"/>
      <c r="AL129" s="242"/>
      <c r="AM129" s="242"/>
      <c r="AN129" s="242"/>
      <c r="AO129" s="242"/>
      <c r="AP129" s="242"/>
      <c r="AQ129" s="243"/>
      <c r="AR129" s="28"/>
      <c r="AS129" s="29"/>
      <c r="AT129" s="19"/>
      <c r="AU129" s="27"/>
      <c r="AV129" s="20"/>
      <c r="AZ129" s="31"/>
      <c r="BM129" s="29" t="str">
        <f ca="1">IFERROR(IF(INDIRECT("'ENROLLMENT'!" &amp; SUBSTITUTE(ADDRESS(1,MATCH(BM$1,#REF!,0),4),"1","") &amp; $AC129 )="","",INDIRECT("'ENROLLMENT'!" &amp; SUBSTITUTE(ADDRESS(1,MATCH(BM$1,#REF!,0),4),"1","") &amp; $AC129 )),"")</f>
        <v/>
      </c>
      <c r="BN129" s="33"/>
      <c r="BO129" s="29" t="str">
        <f ca="1">IFERROR(IF(INDIRECT("'ENROLLMENT'!" &amp; SUBSTITUTE(ADDRESS(1,MATCH(BO$1,#REF!,0),4),"1","") &amp; $AC129 )="","",INDIRECT("'ENROLLMENT'!" &amp; SUBSTITUTE(ADDRESS(1,MATCH(BO$1,#REF!,0),4),"1","") &amp; $AC129 )),"")</f>
        <v/>
      </c>
      <c r="BP129" s="33"/>
      <c r="BQ129" s="29" t="str">
        <f ca="1">IFERROR(IF(INDIRECT("'ENROLLMENT'!" &amp; SUBSTITUTE(ADDRESS(1,MATCH(BQ$1,#REF!,0),4),"1","") &amp; $AC129 )="","",INDIRECT("'ENROLLMENT'!" &amp; SUBSTITUTE(ADDRESS(1,MATCH(BQ$1,#REF!,0),4),"1","") &amp; $AC129 )),"")</f>
        <v/>
      </c>
      <c r="BS129" s="32" t="str">
        <f ca="1">IFERROR(IF(INDIRECT("'ENROLLMENT'!" &amp; SUBSTITUTE(ADDRESS(1,MATCH(BS$1,#REF!,0),4),"1","") &amp; $AC129 )="","",INDIRECT("'ENROLLMENT'!" &amp; SUBSTITUTE(ADDRESS(1,MATCH(BS$1,#REF!,0),4),"1","") &amp; $AC129 )),"")</f>
        <v/>
      </c>
      <c r="BT129" s="43"/>
      <c r="BU129" s="32" t="str">
        <f ca="1">IFERROR(IF(INDIRECT("'ENROLLMENT'!" &amp; SUBSTITUTE(ADDRESS(1,MATCH(BU$1,#REF!,0),4),"1","") &amp; $AC129 )="","",INDIRECT("'ENROLLMENT'!" &amp; SUBSTITUTE(ADDRESS(1,MATCH(BU$1,#REF!,0),4),"1","") &amp; $AC129 )),"")</f>
        <v/>
      </c>
      <c r="BW129" s="33"/>
      <c r="BZ129" s="27"/>
      <c r="CI129" s="30" t="str">
        <f t="shared" si="33"/>
        <v/>
      </c>
      <c r="CM129" s="29"/>
      <c r="CN129" s="33"/>
      <c r="CO129" s="29"/>
      <c r="CP129" s="33"/>
      <c r="CQ129" s="29" t="str">
        <f t="shared" si="34"/>
        <v/>
      </c>
      <c r="CS129" s="32" t="str">
        <f t="shared" si="35"/>
        <v/>
      </c>
      <c r="CT129" s="43"/>
      <c r="CU129" s="32" t="str">
        <f t="shared" ca="1" si="36"/>
        <v/>
      </c>
      <c r="CW129" s="32" t="str">
        <f>IFERROR(IFERROR(IF(CI129="","",SUMIFS(CU$101:CU129,$B$101:$B129,SWITCH\CALC\ACTIVE&amp;"*",$X$101:$X129, IF(CALCULATOR\LVL\FORMAT\ENTRY&lt;&gt;MARKER\CHECK,LVL\COL,"&gt;"""))),"") / IFERROR(IF(CI129="","",SUMIFS($BO$101:$BO129,$B$101:$B129,SWITCH\CALC\ACTIVE&amp;"*",$X$101:$X129, IF(CALCULATOR\LVL\FORMAT\ENTRY&lt;&gt;MARKER\CHECK,LVL\COL,"&gt;"""))),""),"")</f>
        <v/>
      </c>
      <c r="DI129" s="30" t="str">
        <f t="shared" si="37"/>
        <v/>
      </c>
      <c r="DM129" s="29"/>
      <c r="DN129" s="33"/>
      <c r="DO129" s="29"/>
      <c r="DP129" s="33"/>
      <c r="DQ129" s="29" t="str">
        <f t="shared" si="38"/>
        <v/>
      </c>
      <c r="DS129" s="32" t="str">
        <f t="shared" si="39"/>
        <v/>
      </c>
      <c r="DT129" s="43"/>
      <c r="DU129" s="32" t="str">
        <f t="shared" ca="1" si="40"/>
        <v/>
      </c>
      <c r="DW129" s="32" t="str">
        <f>IFERROR(IFERROR(IF(DI129="","",SUMIFS(DU$101:DU129,$B$101:$B129,SWITCH\CALC\ACTIVE&amp;"*",$X$101:$X129, IF(CALCULATOR\LVL\FORMAT\ENTRY&lt;&gt;MARKER\CHECK,LVL\COL,"&gt;"""))),"") / IFERROR(IF(DI129="","",SUMIFS($BO$101:$BO129,$B$101:$B129,SWITCH\CALC\ACTIVE&amp;"*",$X$101:$X129, IF(CALCULATOR\LVL\FORMAT\ENTRY&lt;&gt;MARKER\CHECK,LVL\COL,"&gt;"""))),""),"")</f>
        <v/>
      </c>
      <c r="EI129" s="30" t="str">
        <f t="shared" si="41"/>
        <v/>
      </c>
      <c r="EM129" s="29"/>
      <c r="EN129" s="33"/>
      <c r="EO129" s="29"/>
      <c r="EP129" s="33"/>
      <c r="EQ129" s="29" t="str">
        <f t="shared" si="42"/>
        <v/>
      </c>
      <c r="ES129" s="32" t="str">
        <f t="shared" si="43"/>
        <v/>
      </c>
      <c r="ET129" s="43"/>
      <c r="EU129" s="32" t="str">
        <f t="shared" ca="1" si="44"/>
        <v/>
      </c>
      <c r="EW129" s="32" t="str">
        <f>IFERROR(IFERROR(IF(EI129="","",SUMIFS(EU$101:EU129,$B$101:$B129,SWITCH\CALC\ACTIVE&amp;"*",$X$101:$X129, IF(CALCULATOR\LVL\FORMAT\ENTRY&lt;&gt;MARKER\CHECK,LVL\COL,"&gt;"""))),"") / IFERROR(IF(EI129="","",SUMIFS($BO$101:$BO129,$B$101:$B129,SWITCH\CALC\ACTIVE&amp;"*",$X$101:$X129, IF(CALCULATOR\LVL\FORMAT\ENTRY&lt;&gt;MARKER\CHECK,LVL\COL,"&gt;"""))),""),"")</f>
        <v/>
      </c>
      <c r="FI129" s="30" t="str">
        <f t="shared" si="45"/>
        <v/>
      </c>
      <c r="FM129" s="29"/>
      <c r="FN129" s="33"/>
      <c r="FO129" s="29"/>
      <c r="FP129" s="33"/>
      <c r="FQ129" s="29" t="str">
        <f t="shared" si="46"/>
        <v/>
      </c>
      <c r="FS129" s="32" t="str">
        <f t="shared" si="47"/>
        <v/>
      </c>
      <c r="FT129" s="43"/>
      <c r="FU129" s="32" t="str">
        <f t="shared" ca="1" si="48"/>
        <v/>
      </c>
      <c r="FW129" s="32" t="str">
        <f>IFERROR(IFERROR(IF(FI129="","",SUMIFS(FU$101:FU129,$B$101:$B129,SWITCH\CALC\ACTIVE&amp;"*",$X$101:$X129, IF(CALCULATOR\LVL\FORMAT\ENTRY&lt;&gt;MARKER\CHECK,LVL\COL,"&gt;"""))),"") / IFERROR(IF(FI129="","",SUMIFS($BO$101:$BO129,$B$101:$B129,SWITCH\CALC\ACTIVE&amp;"*",$X$101:$X129, IF(CALCULATOR\LVL\FORMAT\ENTRY&lt;&gt;MARKER\CHECK,LVL\COL,"&gt;"""))),""),"")</f>
        <v/>
      </c>
      <c r="FX129" s="175"/>
      <c r="FZ129" s="32" t="str">
        <f t="shared" ca="1" si="49"/>
        <v/>
      </c>
      <c r="GA129" s="32" t="str">
        <f t="shared" ref="GA129:GM129" ca="1" si="82">IFERROR(IF($J129=LARGE($J$101:$J$300,GA$98), ( INDEX( INDIRECT($FY$95),MATCH(LARGE($J$101:$J$300,GA$98),$J$101:$J$300,0)) ), FZ129 ),"")</f>
        <v/>
      </c>
      <c r="GB129" s="32" t="str">
        <f t="shared" ca="1" si="82"/>
        <v/>
      </c>
      <c r="GC129" s="32" t="str">
        <f t="shared" ca="1" si="82"/>
        <v/>
      </c>
      <c r="GD129" s="32" t="str">
        <f t="shared" ca="1" si="82"/>
        <v/>
      </c>
      <c r="GE129" s="32" t="str">
        <f t="shared" ca="1" si="82"/>
        <v/>
      </c>
      <c r="GF129" s="32" t="str">
        <f t="shared" ca="1" si="82"/>
        <v/>
      </c>
      <c r="GG129" s="32" t="str">
        <f t="shared" ca="1" si="82"/>
        <v/>
      </c>
      <c r="GH129" s="32" t="str">
        <f t="shared" ca="1" si="82"/>
        <v/>
      </c>
      <c r="GI129" s="32" t="str">
        <f t="shared" ca="1" si="82"/>
        <v/>
      </c>
      <c r="GJ129" s="32" t="str">
        <f t="shared" ca="1" si="82"/>
        <v/>
      </c>
      <c r="GK129" s="32" t="str">
        <f t="shared" ca="1" si="82"/>
        <v/>
      </c>
      <c r="GL129" s="32" t="str">
        <f t="shared" ca="1" si="82"/>
        <v/>
      </c>
      <c r="GM129" s="32" t="str">
        <f t="shared" ca="1" si="82"/>
        <v/>
      </c>
    </row>
    <row r="130" spans="2:195" ht="22.5" hidden="1" customHeight="1" thickTop="1" thickBot="1">
      <c r="B130" s="25" t="str">
        <f t="array" ref="B130">IFERROR(IF($AF130="","",IF($C130=SWITCH\CALC\INACTV,SWITCH\CALC\INACTV,IF($AG130="",SWITCH\CALC\INACTV,IF(AND(LARGE(IF($AF$101:$AF$300=$AF130,$AU$101:$AU$300),1)&gt;1,$AU130=1),SWITCH\CALC\INACTV,SWITCH\CALC\ACTIVE)))),SWITCH\CALC\ACTIVE)</f>
        <v/>
      </c>
      <c r="C130" s="25" t="str">
        <f ca="1">IFERROR(IF($AF130="","",IF(AND(CALCULATOR\LVL\FORMAT\ENTRY="",$X130&lt;&gt;LVL\COL),SWITCH\CALC\INACTV,IF(INDIRECT("'ENROLLMENT'!" &amp; SUBSTITUTE(ADDRESS(1,MATCH(C$1,#REF!,0),4),"1","") &amp; $AC130 )="","",INDIRECT("'ENROLLMENT'!" &amp; SUBSTITUTE(ADDRESS(1,MATCH(C$1,#REF!,0),4),"1","") &amp; $AC130 )))),"")</f>
        <v/>
      </c>
      <c r="D130" s="222" t="e">
        <f t="shared" ca="1" si="60"/>
        <v>#N/A</v>
      </c>
      <c r="F130" s="25">
        <v>-71</v>
      </c>
      <c r="H130" s="139" t="str">
        <f t="shared" ca="1" si="28"/>
        <v/>
      </c>
      <c r="I130" s="140"/>
      <c r="J130" s="143" t="str">
        <f t="shared" si="29"/>
        <v/>
      </c>
      <c r="L130" s="210">
        <f t="shared" si="65"/>
        <v>0</v>
      </c>
      <c r="N130" s="26" t="str">
        <f ca="1">IFERROR(IF(INDIRECT("'ENROLLMENT'!" &amp; SUBSTITUTE(ADDRESS(1,MATCH(N$1,#REF!,0),4),"1","") &amp; $AC130 )="","",INDIRECT("'ENROLLMENT'!" &amp; SUBSTITUTE(ADDRESS(1,MATCH(N$1,#REF!,0),4),"1","") &amp; $AC130 )),"")</f>
        <v/>
      </c>
      <c r="R130" s="27" t="str">
        <f t="shared" ca="1" si="32"/>
        <v/>
      </c>
      <c r="V130" s="27"/>
      <c r="X130" s="27" t="str">
        <f ca="1">IFERROR(IF(INDIRECT("'ENROLLMENT'!" &amp; SUBSTITUTE(ADDRESS(1,MATCH(X$1,#REF!,0),4),"1","") &amp; $AC130 )="","",INDIRECT("'ENROLLMENT'!" &amp; SUBSTITUTE(ADDRESS(1,MATCH(X$1,#REF!,0),4),"1","") &amp; $AC130 )),"")</f>
        <v/>
      </c>
      <c r="Z130" s="4"/>
      <c r="AB130" s="18"/>
      <c r="AC130" s="25" t="str">
        <f t="shared" ca="1" si="52"/>
        <v/>
      </c>
      <c r="AD130" s="20"/>
      <c r="AE130" s="18"/>
      <c r="AF130" s="26"/>
      <c r="AG130" s="30"/>
      <c r="AH130" s="28"/>
      <c r="AI130" s="241"/>
      <c r="AJ130" s="242"/>
      <c r="AK130" s="242"/>
      <c r="AL130" s="242"/>
      <c r="AM130" s="242"/>
      <c r="AN130" s="242"/>
      <c r="AO130" s="242"/>
      <c r="AP130" s="242"/>
      <c r="AQ130" s="243"/>
      <c r="AR130" s="28"/>
      <c r="AS130" s="29"/>
      <c r="AT130" s="19"/>
      <c r="AU130" s="27"/>
      <c r="AV130" s="20"/>
      <c r="AZ130" s="31"/>
      <c r="BM130" s="29" t="str">
        <f ca="1">IFERROR(IF(INDIRECT("'ENROLLMENT'!" &amp; SUBSTITUTE(ADDRESS(1,MATCH(BM$1,#REF!,0),4),"1","") &amp; $AC130 )="","",INDIRECT("'ENROLLMENT'!" &amp; SUBSTITUTE(ADDRESS(1,MATCH(BM$1,#REF!,0),4),"1","") &amp; $AC130 )),"")</f>
        <v/>
      </c>
      <c r="BN130" s="33"/>
      <c r="BO130" s="29" t="str">
        <f ca="1">IFERROR(IF(INDIRECT("'ENROLLMENT'!" &amp; SUBSTITUTE(ADDRESS(1,MATCH(BO$1,#REF!,0),4),"1","") &amp; $AC130 )="","",INDIRECT("'ENROLLMENT'!" &amp; SUBSTITUTE(ADDRESS(1,MATCH(BO$1,#REF!,0),4),"1","") &amp; $AC130 )),"")</f>
        <v/>
      </c>
      <c r="BP130" s="33"/>
      <c r="BQ130" s="29" t="str">
        <f ca="1">IFERROR(IF(INDIRECT("'ENROLLMENT'!" &amp; SUBSTITUTE(ADDRESS(1,MATCH(BQ$1,#REF!,0),4),"1","") &amp; $AC130 )="","",INDIRECT("'ENROLLMENT'!" &amp; SUBSTITUTE(ADDRESS(1,MATCH(BQ$1,#REF!,0),4),"1","") &amp; $AC130 )),"")</f>
        <v/>
      </c>
      <c r="BS130" s="32" t="str">
        <f ca="1">IFERROR(IF(INDIRECT("'ENROLLMENT'!" &amp; SUBSTITUTE(ADDRESS(1,MATCH(BS$1,#REF!,0),4),"1","") &amp; $AC130 )="","",INDIRECT("'ENROLLMENT'!" &amp; SUBSTITUTE(ADDRESS(1,MATCH(BS$1,#REF!,0),4),"1","") &amp; $AC130 )),"")</f>
        <v/>
      </c>
      <c r="BT130" s="43"/>
      <c r="BU130" s="32" t="str">
        <f ca="1">IFERROR(IF(INDIRECT("'ENROLLMENT'!" &amp; SUBSTITUTE(ADDRESS(1,MATCH(BU$1,#REF!,0),4),"1","") &amp; $AC130 )="","",INDIRECT("'ENROLLMENT'!" &amp; SUBSTITUTE(ADDRESS(1,MATCH(BU$1,#REF!,0),4),"1","") &amp; $AC130 )),"")</f>
        <v/>
      </c>
      <c r="BW130" s="33"/>
      <c r="BZ130" s="27"/>
      <c r="CI130" s="30" t="str">
        <f t="shared" si="33"/>
        <v/>
      </c>
      <c r="CM130" s="29"/>
      <c r="CN130" s="33"/>
      <c r="CO130" s="29"/>
      <c r="CP130" s="33"/>
      <c r="CQ130" s="29" t="str">
        <f t="shared" si="34"/>
        <v/>
      </c>
      <c r="CS130" s="32" t="str">
        <f t="shared" si="35"/>
        <v/>
      </c>
      <c r="CT130" s="43"/>
      <c r="CU130" s="32" t="str">
        <f t="shared" ca="1" si="36"/>
        <v/>
      </c>
      <c r="CW130" s="32" t="str">
        <f>IFERROR(IFERROR(IF(CI130="","",SUMIFS(CU$101:CU130,$B$101:$B130,SWITCH\CALC\ACTIVE&amp;"*",$X$101:$X130, IF(CALCULATOR\LVL\FORMAT\ENTRY&lt;&gt;MARKER\CHECK,LVL\COL,"&gt;"""))),"") / IFERROR(IF(CI130="","",SUMIFS($BO$101:$BO130,$B$101:$B130,SWITCH\CALC\ACTIVE&amp;"*",$X$101:$X130, IF(CALCULATOR\LVL\FORMAT\ENTRY&lt;&gt;MARKER\CHECK,LVL\COL,"&gt;"""))),""),"")</f>
        <v/>
      </c>
      <c r="DI130" s="30" t="str">
        <f t="shared" si="37"/>
        <v/>
      </c>
      <c r="DM130" s="29"/>
      <c r="DN130" s="33"/>
      <c r="DO130" s="29"/>
      <c r="DP130" s="33"/>
      <c r="DQ130" s="29" t="str">
        <f t="shared" si="38"/>
        <v/>
      </c>
      <c r="DS130" s="32" t="str">
        <f t="shared" si="39"/>
        <v/>
      </c>
      <c r="DT130" s="43"/>
      <c r="DU130" s="32" t="str">
        <f t="shared" ca="1" si="40"/>
        <v/>
      </c>
      <c r="DW130" s="32" t="str">
        <f>IFERROR(IFERROR(IF(DI130="","",SUMIFS(DU$101:DU130,$B$101:$B130,SWITCH\CALC\ACTIVE&amp;"*",$X$101:$X130, IF(CALCULATOR\LVL\FORMAT\ENTRY&lt;&gt;MARKER\CHECK,LVL\COL,"&gt;"""))),"") / IFERROR(IF(DI130="","",SUMIFS($BO$101:$BO130,$B$101:$B130,SWITCH\CALC\ACTIVE&amp;"*",$X$101:$X130, IF(CALCULATOR\LVL\FORMAT\ENTRY&lt;&gt;MARKER\CHECK,LVL\COL,"&gt;"""))),""),"")</f>
        <v/>
      </c>
      <c r="EI130" s="30" t="str">
        <f t="shared" si="41"/>
        <v/>
      </c>
      <c r="EM130" s="29"/>
      <c r="EN130" s="33"/>
      <c r="EO130" s="29"/>
      <c r="EP130" s="33"/>
      <c r="EQ130" s="29" t="str">
        <f t="shared" si="42"/>
        <v/>
      </c>
      <c r="ES130" s="32" t="str">
        <f t="shared" si="43"/>
        <v/>
      </c>
      <c r="ET130" s="43"/>
      <c r="EU130" s="32" t="str">
        <f t="shared" ca="1" si="44"/>
        <v/>
      </c>
      <c r="EW130" s="32" t="str">
        <f>IFERROR(IFERROR(IF(EI130="","",SUMIFS(EU$101:EU130,$B$101:$B130,SWITCH\CALC\ACTIVE&amp;"*",$X$101:$X130, IF(CALCULATOR\LVL\FORMAT\ENTRY&lt;&gt;MARKER\CHECK,LVL\COL,"&gt;"""))),"") / IFERROR(IF(EI130="","",SUMIFS($BO$101:$BO130,$B$101:$B130,SWITCH\CALC\ACTIVE&amp;"*",$X$101:$X130, IF(CALCULATOR\LVL\FORMAT\ENTRY&lt;&gt;MARKER\CHECK,LVL\COL,"&gt;"""))),""),"")</f>
        <v/>
      </c>
      <c r="FI130" s="30" t="str">
        <f t="shared" si="45"/>
        <v/>
      </c>
      <c r="FM130" s="29"/>
      <c r="FN130" s="33"/>
      <c r="FO130" s="29"/>
      <c r="FP130" s="33"/>
      <c r="FQ130" s="29" t="str">
        <f t="shared" si="46"/>
        <v/>
      </c>
      <c r="FS130" s="32" t="str">
        <f t="shared" si="47"/>
        <v/>
      </c>
      <c r="FT130" s="43"/>
      <c r="FU130" s="32" t="str">
        <f t="shared" ca="1" si="48"/>
        <v/>
      </c>
      <c r="FW130" s="32" t="str">
        <f>IFERROR(IFERROR(IF(FI130="","",SUMIFS(FU$101:FU130,$B$101:$B130,SWITCH\CALC\ACTIVE&amp;"*",$X$101:$X130, IF(CALCULATOR\LVL\FORMAT\ENTRY&lt;&gt;MARKER\CHECK,LVL\COL,"&gt;"""))),"") / IFERROR(IF(FI130="","",SUMIFS($BO$101:$BO130,$B$101:$B130,SWITCH\CALC\ACTIVE&amp;"*",$X$101:$X130, IF(CALCULATOR\LVL\FORMAT\ENTRY&lt;&gt;MARKER\CHECK,LVL\COL,"&gt;"""))),""),"")</f>
        <v/>
      </c>
      <c r="FX130" s="175"/>
      <c r="FZ130" s="32" t="str">
        <f t="shared" ca="1" si="49"/>
        <v/>
      </c>
      <c r="GA130" s="32" t="str">
        <f t="shared" ref="GA130:GM130" ca="1" si="83">IFERROR(IF($J130=LARGE($J$101:$J$300,GA$98), ( INDEX( INDIRECT($FY$95),MATCH(LARGE($J$101:$J$300,GA$98),$J$101:$J$300,0)) ), FZ130 ),"")</f>
        <v/>
      </c>
      <c r="GB130" s="32" t="str">
        <f t="shared" ca="1" si="83"/>
        <v/>
      </c>
      <c r="GC130" s="32" t="str">
        <f t="shared" ca="1" si="83"/>
        <v/>
      </c>
      <c r="GD130" s="32" t="str">
        <f t="shared" ca="1" si="83"/>
        <v/>
      </c>
      <c r="GE130" s="32" t="str">
        <f t="shared" ca="1" si="83"/>
        <v/>
      </c>
      <c r="GF130" s="32" t="str">
        <f t="shared" ca="1" si="83"/>
        <v/>
      </c>
      <c r="GG130" s="32" t="str">
        <f t="shared" ca="1" si="83"/>
        <v/>
      </c>
      <c r="GH130" s="32" t="str">
        <f t="shared" ca="1" si="83"/>
        <v/>
      </c>
      <c r="GI130" s="32" t="str">
        <f t="shared" ca="1" si="83"/>
        <v/>
      </c>
      <c r="GJ130" s="32" t="str">
        <f t="shared" ca="1" si="83"/>
        <v/>
      </c>
      <c r="GK130" s="32" t="str">
        <f t="shared" ca="1" si="83"/>
        <v/>
      </c>
      <c r="GL130" s="32" t="str">
        <f t="shared" ca="1" si="83"/>
        <v/>
      </c>
      <c r="GM130" s="32" t="str">
        <f t="shared" ca="1" si="83"/>
        <v/>
      </c>
    </row>
    <row r="131" spans="2:195" ht="22.5" hidden="1" customHeight="1" thickTop="1" thickBot="1">
      <c r="B131" s="25" t="str">
        <f t="array" ref="B131">IFERROR(IF($AF131="","",IF($C131=SWITCH\CALC\INACTV,SWITCH\CALC\INACTV,IF($AG131="",SWITCH\CALC\INACTV,IF(AND(LARGE(IF($AF$101:$AF$300=$AF131,$AU$101:$AU$300),1)&gt;1,$AU131=1),SWITCH\CALC\INACTV,SWITCH\CALC\ACTIVE)))),SWITCH\CALC\ACTIVE)</f>
        <v/>
      </c>
      <c r="C131" s="25" t="str">
        <f ca="1">IFERROR(IF($AF131="","",IF(AND(CALCULATOR\LVL\FORMAT\ENTRY="",$X131&lt;&gt;LVL\COL),SWITCH\CALC\INACTV,IF(INDIRECT("'ENROLLMENT'!" &amp; SUBSTITUTE(ADDRESS(1,MATCH(C$1,#REF!,0),4),"1","") &amp; $AC131 )="","",INDIRECT("'ENROLLMENT'!" &amp; SUBSTITUTE(ADDRESS(1,MATCH(C$1,#REF!,0),4),"1","") &amp; $AC131 )))),"")</f>
        <v/>
      </c>
      <c r="D131" s="222" t="e">
        <f t="shared" ca="1" si="60"/>
        <v>#N/A</v>
      </c>
      <c r="F131" s="25">
        <v>-70</v>
      </c>
      <c r="H131" s="139" t="str">
        <f t="shared" ca="1" si="28"/>
        <v/>
      </c>
      <c r="I131" s="140"/>
      <c r="J131" s="143" t="str">
        <f t="shared" si="29"/>
        <v/>
      </c>
      <c r="L131" s="210">
        <f t="shared" si="65"/>
        <v>0</v>
      </c>
      <c r="N131" s="26" t="str">
        <f ca="1">IFERROR(IF(INDIRECT("'ENROLLMENT'!" &amp; SUBSTITUTE(ADDRESS(1,MATCH(N$1,#REF!,0),4),"1","") &amp; $AC131 )="","",INDIRECT("'ENROLLMENT'!" &amp; SUBSTITUTE(ADDRESS(1,MATCH(N$1,#REF!,0),4),"1","") &amp; $AC131 )),"")</f>
        <v/>
      </c>
      <c r="R131" s="27" t="str">
        <f t="shared" ca="1" si="32"/>
        <v/>
      </c>
      <c r="V131" s="27"/>
      <c r="X131" s="27" t="str">
        <f ca="1">IFERROR(IF(INDIRECT("'ENROLLMENT'!" &amp; SUBSTITUTE(ADDRESS(1,MATCH(X$1,#REF!,0),4),"1","") &amp; $AC131 )="","",INDIRECT("'ENROLLMENT'!" &amp; SUBSTITUTE(ADDRESS(1,MATCH(X$1,#REF!,0),4),"1","") &amp; $AC131 )),"")</f>
        <v/>
      </c>
      <c r="Z131" s="4"/>
      <c r="AB131" s="18"/>
      <c r="AC131" s="25" t="str">
        <f t="shared" ca="1" si="52"/>
        <v/>
      </c>
      <c r="AD131" s="20"/>
      <c r="AE131" s="18"/>
      <c r="AF131" s="26"/>
      <c r="AG131" s="30"/>
      <c r="AH131" s="28"/>
      <c r="AI131" s="241"/>
      <c r="AJ131" s="242"/>
      <c r="AK131" s="242"/>
      <c r="AL131" s="242"/>
      <c r="AM131" s="242"/>
      <c r="AN131" s="242"/>
      <c r="AO131" s="242"/>
      <c r="AP131" s="242"/>
      <c r="AQ131" s="243"/>
      <c r="AR131" s="28"/>
      <c r="AS131" s="29"/>
      <c r="AT131" s="19"/>
      <c r="AU131" s="27"/>
      <c r="AV131" s="20"/>
      <c r="AZ131" s="31"/>
      <c r="BM131" s="29" t="str">
        <f ca="1">IFERROR(IF(INDIRECT("'ENROLLMENT'!" &amp; SUBSTITUTE(ADDRESS(1,MATCH(BM$1,#REF!,0),4),"1","") &amp; $AC131 )="","",INDIRECT("'ENROLLMENT'!" &amp; SUBSTITUTE(ADDRESS(1,MATCH(BM$1,#REF!,0),4),"1","") &amp; $AC131 )),"")</f>
        <v/>
      </c>
      <c r="BN131" s="33"/>
      <c r="BO131" s="29" t="str">
        <f ca="1">IFERROR(IF(INDIRECT("'ENROLLMENT'!" &amp; SUBSTITUTE(ADDRESS(1,MATCH(BO$1,#REF!,0),4),"1","") &amp; $AC131 )="","",INDIRECT("'ENROLLMENT'!" &amp; SUBSTITUTE(ADDRESS(1,MATCH(BO$1,#REF!,0),4),"1","") &amp; $AC131 )),"")</f>
        <v/>
      </c>
      <c r="BP131" s="33"/>
      <c r="BQ131" s="29" t="str">
        <f ca="1">IFERROR(IF(INDIRECT("'ENROLLMENT'!" &amp; SUBSTITUTE(ADDRESS(1,MATCH(BQ$1,#REF!,0),4),"1","") &amp; $AC131 )="","",INDIRECT("'ENROLLMENT'!" &amp; SUBSTITUTE(ADDRESS(1,MATCH(BQ$1,#REF!,0),4),"1","") &amp; $AC131 )),"")</f>
        <v/>
      </c>
      <c r="BS131" s="32" t="str">
        <f ca="1">IFERROR(IF(INDIRECT("'ENROLLMENT'!" &amp; SUBSTITUTE(ADDRESS(1,MATCH(BS$1,#REF!,0),4),"1","") &amp; $AC131 )="","",INDIRECT("'ENROLLMENT'!" &amp; SUBSTITUTE(ADDRESS(1,MATCH(BS$1,#REF!,0),4),"1","") &amp; $AC131 )),"")</f>
        <v/>
      </c>
      <c r="BT131" s="43"/>
      <c r="BU131" s="32" t="str">
        <f ca="1">IFERROR(IF(INDIRECT("'ENROLLMENT'!" &amp; SUBSTITUTE(ADDRESS(1,MATCH(BU$1,#REF!,0),4),"1","") &amp; $AC131 )="","",INDIRECT("'ENROLLMENT'!" &amp; SUBSTITUTE(ADDRESS(1,MATCH(BU$1,#REF!,0),4),"1","") &amp; $AC131 )),"")</f>
        <v/>
      </c>
      <c r="BW131" s="33"/>
      <c r="BZ131" s="27"/>
      <c r="CI131" s="30" t="str">
        <f t="shared" si="33"/>
        <v/>
      </c>
      <c r="CM131" s="29"/>
      <c r="CN131" s="33"/>
      <c r="CO131" s="29"/>
      <c r="CP131" s="33"/>
      <c r="CQ131" s="29" t="str">
        <f t="shared" si="34"/>
        <v/>
      </c>
      <c r="CS131" s="32" t="str">
        <f t="shared" si="35"/>
        <v/>
      </c>
      <c r="CT131" s="43"/>
      <c r="CU131" s="32" t="str">
        <f t="shared" ca="1" si="36"/>
        <v/>
      </c>
      <c r="CW131" s="32" t="str">
        <f>IFERROR(IFERROR(IF(CI131="","",SUMIFS(CU$101:CU131,$B$101:$B131,SWITCH\CALC\ACTIVE&amp;"*",$X$101:$X131, IF(CALCULATOR\LVL\FORMAT\ENTRY&lt;&gt;MARKER\CHECK,LVL\COL,"&gt;"""))),"") / IFERROR(IF(CI131="","",SUMIFS($BO$101:$BO131,$B$101:$B131,SWITCH\CALC\ACTIVE&amp;"*",$X$101:$X131, IF(CALCULATOR\LVL\FORMAT\ENTRY&lt;&gt;MARKER\CHECK,LVL\COL,"&gt;"""))),""),"")</f>
        <v/>
      </c>
      <c r="DI131" s="30" t="str">
        <f t="shared" si="37"/>
        <v/>
      </c>
      <c r="DM131" s="29"/>
      <c r="DN131" s="33"/>
      <c r="DO131" s="29"/>
      <c r="DP131" s="33"/>
      <c r="DQ131" s="29" t="str">
        <f t="shared" si="38"/>
        <v/>
      </c>
      <c r="DS131" s="32" t="str">
        <f t="shared" si="39"/>
        <v/>
      </c>
      <c r="DT131" s="43"/>
      <c r="DU131" s="32" t="str">
        <f t="shared" ca="1" si="40"/>
        <v/>
      </c>
      <c r="DW131" s="32" t="str">
        <f>IFERROR(IFERROR(IF(DI131="","",SUMIFS(DU$101:DU131,$B$101:$B131,SWITCH\CALC\ACTIVE&amp;"*",$X$101:$X131, IF(CALCULATOR\LVL\FORMAT\ENTRY&lt;&gt;MARKER\CHECK,LVL\COL,"&gt;"""))),"") / IFERROR(IF(DI131="","",SUMIFS($BO$101:$BO131,$B$101:$B131,SWITCH\CALC\ACTIVE&amp;"*",$X$101:$X131, IF(CALCULATOR\LVL\FORMAT\ENTRY&lt;&gt;MARKER\CHECK,LVL\COL,"&gt;"""))),""),"")</f>
        <v/>
      </c>
      <c r="EI131" s="30" t="str">
        <f t="shared" si="41"/>
        <v/>
      </c>
      <c r="EM131" s="29"/>
      <c r="EN131" s="33"/>
      <c r="EO131" s="29"/>
      <c r="EP131" s="33"/>
      <c r="EQ131" s="29" t="str">
        <f t="shared" si="42"/>
        <v/>
      </c>
      <c r="ES131" s="32" t="str">
        <f t="shared" si="43"/>
        <v/>
      </c>
      <c r="ET131" s="43"/>
      <c r="EU131" s="32" t="str">
        <f t="shared" ca="1" si="44"/>
        <v/>
      </c>
      <c r="EW131" s="32" t="str">
        <f>IFERROR(IFERROR(IF(EI131="","",SUMIFS(EU$101:EU131,$B$101:$B131,SWITCH\CALC\ACTIVE&amp;"*",$X$101:$X131, IF(CALCULATOR\LVL\FORMAT\ENTRY&lt;&gt;MARKER\CHECK,LVL\COL,"&gt;"""))),"") / IFERROR(IF(EI131="","",SUMIFS($BO$101:$BO131,$B$101:$B131,SWITCH\CALC\ACTIVE&amp;"*",$X$101:$X131, IF(CALCULATOR\LVL\FORMAT\ENTRY&lt;&gt;MARKER\CHECK,LVL\COL,"&gt;"""))),""),"")</f>
        <v/>
      </c>
      <c r="FI131" s="30" t="str">
        <f t="shared" si="45"/>
        <v/>
      </c>
      <c r="FM131" s="29"/>
      <c r="FN131" s="33"/>
      <c r="FO131" s="29"/>
      <c r="FP131" s="33"/>
      <c r="FQ131" s="29" t="str">
        <f t="shared" si="46"/>
        <v/>
      </c>
      <c r="FS131" s="32" t="str">
        <f t="shared" si="47"/>
        <v/>
      </c>
      <c r="FT131" s="43"/>
      <c r="FU131" s="32" t="str">
        <f t="shared" ca="1" si="48"/>
        <v/>
      </c>
      <c r="FW131" s="32" t="str">
        <f>IFERROR(IFERROR(IF(FI131="","",SUMIFS(FU$101:FU131,$B$101:$B131,SWITCH\CALC\ACTIVE&amp;"*",$X$101:$X131, IF(CALCULATOR\LVL\FORMAT\ENTRY&lt;&gt;MARKER\CHECK,LVL\COL,"&gt;"""))),"") / IFERROR(IF(FI131="","",SUMIFS($BO$101:$BO131,$B$101:$B131,SWITCH\CALC\ACTIVE&amp;"*",$X$101:$X131, IF(CALCULATOR\LVL\FORMAT\ENTRY&lt;&gt;MARKER\CHECK,LVL\COL,"&gt;"""))),""),"")</f>
        <v/>
      </c>
      <c r="FX131" s="175"/>
      <c r="FZ131" s="32" t="str">
        <f t="shared" ca="1" si="49"/>
        <v/>
      </c>
      <c r="GA131" s="32" t="str">
        <f t="shared" ref="GA131:GM131" ca="1" si="84">IFERROR(IF($J131=LARGE($J$101:$J$300,GA$98), ( INDEX( INDIRECT($FY$95),MATCH(LARGE($J$101:$J$300,GA$98),$J$101:$J$300,0)) ), FZ131 ),"")</f>
        <v/>
      </c>
      <c r="GB131" s="32" t="str">
        <f t="shared" ca="1" si="84"/>
        <v/>
      </c>
      <c r="GC131" s="32" t="str">
        <f t="shared" ca="1" si="84"/>
        <v/>
      </c>
      <c r="GD131" s="32" t="str">
        <f t="shared" ca="1" si="84"/>
        <v/>
      </c>
      <c r="GE131" s="32" t="str">
        <f t="shared" ca="1" si="84"/>
        <v/>
      </c>
      <c r="GF131" s="32" t="str">
        <f t="shared" ca="1" si="84"/>
        <v/>
      </c>
      <c r="GG131" s="32" t="str">
        <f t="shared" ca="1" si="84"/>
        <v/>
      </c>
      <c r="GH131" s="32" t="str">
        <f t="shared" ca="1" si="84"/>
        <v/>
      </c>
      <c r="GI131" s="32" t="str">
        <f t="shared" ca="1" si="84"/>
        <v/>
      </c>
      <c r="GJ131" s="32" t="str">
        <f t="shared" ca="1" si="84"/>
        <v/>
      </c>
      <c r="GK131" s="32" t="str">
        <f t="shared" ca="1" si="84"/>
        <v/>
      </c>
      <c r="GL131" s="32" t="str">
        <f t="shared" ca="1" si="84"/>
        <v/>
      </c>
      <c r="GM131" s="32" t="str">
        <f t="shared" ca="1" si="84"/>
        <v/>
      </c>
    </row>
    <row r="132" spans="2:195" ht="22.5" hidden="1" customHeight="1" thickTop="1" thickBot="1">
      <c r="B132" s="25" t="str">
        <f t="array" ref="B132">IFERROR(IF($AF132="","",IF($C132=SWITCH\CALC\INACTV,SWITCH\CALC\INACTV,IF($AG132="",SWITCH\CALC\INACTV,IF(AND(LARGE(IF($AF$101:$AF$300=$AF132,$AU$101:$AU$300),1)&gt;1,$AU132=1),SWITCH\CALC\INACTV,SWITCH\CALC\ACTIVE)))),SWITCH\CALC\ACTIVE)</f>
        <v/>
      </c>
      <c r="C132" s="25" t="str">
        <f ca="1">IFERROR(IF($AF132="","",IF(AND(CALCULATOR\LVL\FORMAT\ENTRY="",$X132&lt;&gt;LVL\COL),SWITCH\CALC\INACTV,IF(INDIRECT("'ENROLLMENT'!" &amp; SUBSTITUTE(ADDRESS(1,MATCH(C$1,#REF!,0),4),"1","") &amp; $AC132 )="","",INDIRECT("'ENROLLMENT'!" &amp; SUBSTITUTE(ADDRESS(1,MATCH(C$1,#REF!,0),4),"1","") &amp; $AC132 )))),"")</f>
        <v/>
      </c>
      <c r="D132" s="222" t="e">
        <f t="shared" ca="1" si="60"/>
        <v>#N/A</v>
      </c>
      <c r="F132" s="25">
        <v>-69</v>
      </c>
      <c r="H132" s="139" t="str">
        <f t="shared" ca="1" si="28"/>
        <v/>
      </c>
      <c r="I132" s="140"/>
      <c r="J132" s="143" t="str">
        <f t="shared" si="29"/>
        <v/>
      </c>
      <c r="L132" s="210">
        <f t="shared" si="65"/>
        <v>0</v>
      </c>
      <c r="N132" s="26" t="str">
        <f ca="1">IFERROR(IF(INDIRECT("'ENROLLMENT'!" &amp; SUBSTITUTE(ADDRESS(1,MATCH(N$1,#REF!,0),4),"1","") &amp; $AC132 )="","",INDIRECT("'ENROLLMENT'!" &amp; SUBSTITUTE(ADDRESS(1,MATCH(N$1,#REF!,0),4),"1","") &amp; $AC132 )),"")</f>
        <v/>
      </c>
      <c r="R132" s="27" t="str">
        <f t="shared" ca="1" si="32"/>
        <v/>
      </c>
      <c r="V132" s="27"/>
      <c r="X132" s="27" t="str">
        <f ca="1">IFERROR(IF(INDIRECT("'ENROLLMENT'!" &amp; SUBSTITUTE(ADDRESS(1,MATCH(X$1,#REF!,0),4),"1","") &amp; $AC132 )="","",INDIRECT("'ENROLLMENT'!" &amp; SUBSTITUTE(ADDRESS(1,MATCH(X$1,#REF!,0),4),"1","") &amp; $AC132 )),"")</f>
        <v/>
      </c>
      <c r="Z132" s="4"/>
      <c r="AB132" s="18"/>
      <c r="AC132" s="25" t="str">
        <f t="shared" ca="1" si="52"/>
        <v/>
      </c>
      <c r="AD132" s="20"/>
      <c r="AE132" s="18"/>
      <c r="AF132" s="26"/>
      <c r="AG132" s="30"/>
      <c r="AH132" s="28"/>
      <c r="AI132" s="241"/>
      <c r="AJ132" s="242"/>
      <c r="AK132" s="242"/>
      <c r="AL132" s="242"/>
      <c r="AM132" s="242"/>
      <c r="AN132" s="242"/>
      <c r="AO132" s="242"/>
      <c r="AP132" s="242"/>
      <c r="AQ132" s="243"/>
      <c r="AR132" s="28"/>
      <c r="AS132" s="29"/>
      <c r="AT132" s="19"/>
      <c r="AU132" s="27"/>
      <c r="AV132" s="20"/>
      <c r="AZ132" s="31"/>
      <c r="BM132" s="29" t="str">
        <f ca="1">IFERROR(IF(INDIRECT("'ENROLLMENT'!" &amp; SUBSTITUTE(ADDRESS(1,MATCH(BM$1,#REF!,0),4),"1","") &amp; $AC132 )="","",INDIRECT("'ENROLLMENT'!" &amp; SUBSTITUTE(ADDRESS(1,MATCH(BM$1,#REF!,0),4),"1","") &amp; $AC132 )),"")</f>
        <v/>
      </c>
      <c r="BN132" s="33"/>
      <c r="BO132" s="29" t="str">
        <f ca="1">IFERROR(IF(INDIRECT("'ENROLLMENT'!" &amp; SUBSTITUTE(ADDRESS(1,MATCH(BO$1,#REF!,0),4),"1","") &amp; $AC132 )="","",INDIRECT("'ENROLLMENT'!" &amp; SUBSTITUTE(ADDRESS(1,MATCH(BO$1,#REF!,0),4),"1","") &amp; $AC132 )),"")</f>
        <v/>
      </c>
      <c r="BP132" s="33"/>
      <c r="BQ132" s="29" t="str">
        <f ca="1">IFERROR(IF(INDIRECT("'ENROLLMENT'!" &amp; SUBSTITUTE(ADDRESS(1,MATCH(BQ$1,#REF!,0),4),"1","") &amp; $AC132 )="","",INDIRECT("'ENROLLMENT'!" &amp; SUBSTITUTE(ADDRESS(1,MATCH(BQ$1,#REF!,0),4),"1","") &amp; $AC132 )),"")</f>
        <v/>
      </c>
      <c r="BS132" s="32" t="str">
        <f ca="1">IFERROR(IF(INDIRECT("'ENROLLMENT'!" &amp; SUBSTITUTE(ADDRESS(1,MATCH(BS$1,#REF!,0),4),"1","") &amp; $AC132 )="","",INDIRECT("'ENROLLMENT'!" &amp; SUBSTITUTE(ADDRESS(1,MATCH(BS$1,#REF!,0),4),"1","") &amp; $AC132 )),"")</f>
        <v/>
      </c>
      <c r="BT132" s="43"/>
      <c r="BU132" s="32" t="str">
        <f ca="1">IFERROR(IF(INDIRECT("'ENROLLMENT'!" &amp; SUBSTITUTE(ADDRESS(1,MATCH(BU$1,#REF!,0),4),"1","") &amp; $AC132 )="","",INDIRECT("'ENROLLMENT'!" &amp; SUBSTITUTE(ADDRESS(1,MATCH(BU$1,#REF!,0),4),"1","") &amp; $AC132 )),"")</f>
        <v/>
      </c>
      <c r="BW132" s="33"/>
      <c r="BZ132" s="27"/>
      <c r="CI132" s="30" t="str">
        <f t="shared" si="33"/>
        <v/>
      </c>
      <c r="CM132" s="29"/>
      <c r="CN132" s="33"/>
      <c r="CO132" s="29"/>
      <c r="CP132" s="33"/>
      <c r="CQ132" s="29" t="str">
        <f t="shared" si="34"/>
        <v/>
      </c>
      <c r="CS132" s="32" t="str">
        <f t="shared" si="35"/>
        <v/>
      </c>
      <c r="CT132" s="43"/>
      <c r="CU132" s="32" t="str">
        <f t="shared" ca="1" si="36"/>
        <v/>
      </c>
      <c r="CW132" s="32" t="str">
        <f>IFERROR(IFERROR(IF(CI132="","",SUMIFS(CU$101:CU132,$B$101:$B132,SWITCH\CALC\ACTIVE&amp;"*",$X$101:$X132, IF(CALCULATOR\LVL\FORMAT\ENTRY&lt;&gt;MARKER\CHECK,LVL\COL,"&gt;"""))),"") / IFERROR(IF(CI132="","",SUMIFS($BO$101:$BO132,$B$101:$B132,SWITCH\CALC\ACTIVE&amp;"*",$X$101:$X132, IF(CALCULATOR\LVL\FORMAT\ENTRY&lt;&gt;MARKER\CHECK,LVL\COL,"&gt;"""))),""),"")</f>
        <v/>
      </c>
      <c r="DI132" s="30" t="str">
        <f t="shared" si="37"/>
        <v/>
      </c>
      <c r="DM132" s="29"/>
      <c r="DN132" s="33"/>
      <c r="DO132" s="29"/>
      <c r="DP132" s="33"/>
      <c r="DQ132" s="29" t="str">
        <f t="shared" si="38"/>
        <v/>
      </c>
      <c r="DS132" s="32" t="str">
        <f t="shared" si="39"/>
        <v/>
      </c>
      <c r="DT132" s="43"/>
      <c r="DU132" s="32" t="str">
        <f t="shared" ca="1" si="40"/>
        <v/>
      </c>
      <c r="DW132" s="32" t="str">
        <f>IFERROR(IFERROR(IF(DI132="","",SUMIFS(DU$101:DU132,$B$101:$B132,SWITCH\CALC\ACTIVE&amp;"*",$X$101:$X132, IF(CALCULATOR\LVL\FORMAT\ENTRY&lt;&gt;MARKER\CHECK,LVL\COL,"&gt;"""))),"") / IFERROR(IF(DI132="","",SUMIFS($BO$101:$BO132,$B$101:$B132,SWITCH\CALC\ACTIVE&amp;"*",$X$101:$X132, IF(CALCULATOR\LVL\FORMAT\ENTRY&lt;&gt;MARKER\CHECK,LVL\COL,"&gt;"""))),""),"")</f>
        <v/>
      </c>
      <c r="EI132" s="30" t="str">
        <f t="shared" si="41"/>
        <v/>
      </c>
      <c r="EM132" s="29"/>
      <c r="EN132" s="33"/>
      <c r="EO132" s="29"/>
      <c r="EP132" s="33"/>
      <c r="EQ132" s="29" t="str">
        <f t="shared" si="42"/>
        <v/>
      </c>
      <c r="ES132" s="32" t="str">
        <f t="shared" si="43"/>
        <v/>
      </c>
      <c r="ET132" s="43"/>
      <c r="EU132" s="32" t="str">
        <f t="shared" ca="1" si="44"/>
        <v/>
      </c>
      <c r="EW132" s="32" t="str">
        <f>IFERROR(IFERROR(IF(EI132="","",SUMIFS(EU$101:EU132,$B$101:$B132,SWITCH\CALC\ACTIVE&amp;"*",$X$101:$X132, IF(CALCULATOR\LVL\FORMAT\ENTRY&lt;&gt;MARKER\CHECK,LVL\COL,"&gt;"""))),"") / IFERROR(IF(EI132="","",SUMIFS($BO$101:$BO132,$B$101:$B132,SWITCH\CALC\ACTIVE&amp;"*",$X$101:$X132, IF(CALCULATOR\LVL\FORMAT\ENTRY&lt;&gt;MARKER\CHECK,LVL\COL,"&gt;"""))),""),"")</f>
        <v/>
      </c>
      <c r="FI132" s="30" t="str">
        <f t="shared" si="45"/>
        <v/>
      </c>
      <c r="FM132" s="29"/>
      <c r="FN132" s="33"/>
      <c r="FO132" s="29"/>
      <c r="FP132" s="33"/>
      <c r="FQ132" s="29" t="str">
        <f t="shared" si="46"/>
        <v/>
      </c>
      <c r="FS132" s="32" t="str">
        <f t="shared" si="47"/>
        <v/>
      </c>
      <c r="FT132" s="43"/>
      <c r="FU132" s="32" t="str">
        <f t="shared" ca="1" si="48"/>
        <v/>
      </c>
      <c r="FW132" s="32" t="str">
        <f>IFERROR(IFERROR(IF(FI132="","",SUMIFS(FU$101:FU132,$B$101:$B132,SWITCH\CALC\ACTIVE&amp;"*",$X$101:$X132, IF(CALCULATOR\LVL\FORMAT\ENTRY&lt;&gt;MARKER\CHECK,LVL\COL,"&gt;"""))),"") / IFERROR(IF(FI132="","",SUMIFS($BO$101:$BO132,$B$101:$B132,SWITCH\CALC\ACTIVE&amp;"*",$X$101:$X132, IF(CALCULATOR\LVL\FORMAT\ENTRY&lt;&gt;MARKER\CHECK,LVL\COL,"&gt;"""))),""),"")</f>
        <v/>
      </c>
      <c r="FX132" s="175"/>
      <c r="FZ132" s="32" t="str">
        <f t="shared" ca="1" si="49"/>
        <v/>
      </c>
      <c r="GA132" s="32" t="str">
        <f t="shared" ref="GA132:GM132" ca="1" si="85">IFERROR(IF($J132=LARGE($J$101:$J$300,GA$98), ( INDEX( INDIRECT($FY$95),MATCH(LARGE($J$101:$J$300,GA$98),$J$101:$J$300,0)) ), FZ132 ),"")</f>
        <v/>
      </c>
      <c r="GB132" s="32" t="str">
        <f t="shared" ca="1" si="85"/>
        <v/>
      </c>
      <c r="GC132" s="32" t="str">
        <f t="shared" ca="1" si="85"/>
        <v/>
      </c>
      <c r="GD132" s="32" t="str">
        <f t="shared" ca="1" si="85"/>
        <v/>
      </c>
      <c r="GE132" s="32" t="str">
        <f t="shared" ca="1" si="85"/>
        <v/>
      </c>
      <c r="GF132" s="32" t="str">
        <f t="shared" ca="1" si="85"/>
        <v/>
      </c>
      <c r="GG132" s="32" t="str">
        <f t="shared" ca="1" si="85"/>
        <v/>
      </c>
      <c r="GH132" s="32" t="str">
        <f t="shared" ca="1" si="85"/>
        <v/>
      </c>
      <c r="GI132" s="32" t="str">
        <f t="shared" ca="1" si="85"/>
        <v/>
      </c>
      <c r="GJ132" s="32" t="str">
        <f t="shared" ca="1" si="85"/>
        <v/>
      </c>
      <c r="GK132" s="32" t="str">
        <f t="shared" ca="1" si="85"/>
        <v/>
      </c>
      <c r="GL132" s="32" t="str">
        <f t="shared" ca="1" si="85"/>
        <v/>
      </c>
      <c r="GM132" s="32" t="str">
        <f t="shared" ca="1" si="85"/>
        <v/>
      </c>
    </row>
    <row r="133" spans="2:195" ht="22.5" hidden="1" customHeight="1" thickTop="1" thickBot="1">
      <c r="B133" s="25" t="str">
        <f t="array" ref="B133">IFERROR(IF($AF133="","",IF($C133=SWITCH\CALC\INACTV,SWITCH\CALC\INACTV,IF($AG133="",SWITCH\CALC\INACTV,IF(AND(LARGE(IF($AF$101:$AF$300=$AF133,$AU$101:$AU$300),1)&gt;1,$AU133=1),SWITCH\CALC\INACTV,SWITCH\CALC\ACTIVE)))),SWITCH\CALC\ACTIVE)</f>
        <v/>
      </c>
      <c r="C133" s="25" t="str">
        <f ca="1">IFERROR(IF($AF133="","",IF(AND(CALCULATOR\LVL\FORMAT\ENTRY="",$X133&lt;&gt;LVL\COL),SWITCH\CALC\INACTV,IF(INDIRECT("'ENROLLMENT'!" &amp; SUBSTITUTE(ADDRESS(1,MATCH(C$1,#REF!,0),4),"1","") &amp; $AC133 )="","",INDIRECT("'ENROLLMENT'!" &amp; SUBSTITUTE(ADDRESS(1,MATCH(C$1,#REF!,0),4),"1","") &amp; $AC133 )))),"")</f>
        <v/>
      </c>
      <c r="D133" s="222" t="e">
        <f t="shared" ca="1" si="60"/>
        <v>#N/A</v>
      </c>
      <c r="F133" s="25">
        <v>-68</v>
      </c>
      <c r="H133" s="139" t="str">
        <f t="shared" ref="H133:H164" ca="1" si="86">IFERROR(IF($R133=COU\STATUS\ARCHIVE,"",ROUND(0.01*( ( INDEX(INDIRECT(IF($AG133=GRADE.LTR\D,AV$1,IF($AG133=GRADE.LTR\F,AV$2,AV$3))),MATCH($AF133,INDIRECT($AC$2),0)) ) * $AS133 ),4)),"")</f>
        <v/>
      </c>
      <c r="I133" s="140"/>
      <c r="J133" s="143" t="str">
        <f t="shared" ref="J133:J164" si="87">IFERROR(ROUND( IF($B133=SWITCH\CALC\INACTV,"",IF($AU133&gt;1,"",IF($AU133="","",IFERROR(IF($AG133=GRADE.LTR\D,( 1*$AS133 ),IF($AG133=GRADE.LTR\F,( 2*$AS133 ),IF($AG133=GRADE.LTR\SP,( 1*$AS133 ),0))),"") + IFERROR(IF($AF133="","",IF($B133=SWITCH\CALC\INACTV,"",($AS133*( ($H133)-ROUND((0.01*BU133),4) )))),"")))),4) + ( ROW()*0.0000001 ),"")</f>
        <v/>
      </c>
      <c r="L133" s="210">
        <f t="shared" si="65"/>
        <v>0</v>
      </c>
      <c r="N133" s="26" t="str">
        <f ca="1">IFERROR(IF(INDIRECT("'ENROLLMENT'!" &amp; SUBSTITUTE(ADDRESS(1,MATCH(N$1,#REF!,0),4),"1","") &amp; $AC133 )="","",INDIRECT("'ENROLLMENT'!" &amp; SUBSTITUTE(ADDRESS(1,MATCH(N$1,#REF!,0),4),"1","") &amp; $AC133 )),"")</f>
        <v/>
      </c>
      <c r="R133" s="27" t="str">
        <f t="shared" ca="1" si="32"/>
        <v/>
      </c>
      <c r="V133" s="27"/>
      <c r="X133" s="27" t="str">
        <f ca="1">IFERROR(IF(INDIRECT("'ENROLLMENT'!" &amp; SUBSTITUTE(ADDRESS(1,MATCH(X$1,#REF!,0),4),"1","") &amp; $AC133 )="","",INDIRECT("'ENROLLMENT'!" &amp; SUBSTITUTE(ADDRESS(1,MATCH(X$1,#REF!,0),4),"1","") &amp; $AC133 )),"")</f>
        <v/>
      </c>
      <c r="Z133" s="4"/>
      <c r="AB133" s="18"/>
      <c r="AC133" s="25" t="str">
        <f t="shared" ca="1" si="52"/>
        <v/>
      </c>
      <c r="AD133" s="20"/>
      <c r="AE133" s="18"/>
      <c r="AF133" s="26"/>
      <c r="AG133" s="30"/>
      <c r="AH133" s="28"/>
      <c r="AI133" s="241"/>
      <c r="AJ133" s="242"/>
      <c r="AK133" s="242"/>
      <c r="AL133" s="242"/>
      <c r="AM133" s="242"/>
      <c r="AN133" s="242"/>
      <c r="AO133" s="242"/>
      <c r="AP133" s="242"/>
      <c r="AQ133" s="243"/>
      <c r="AR133" s="28"/>
      <c r="AS133" s="29"/>
      <c r="AT133" s="19"/>
      <c r="AU133" s="27"/>
      <c r="AV133" s="20"/>
      <c r="AZ133" s="31"/>
      <c r="BM133" s="29" t="str">
        <f ca="1">IFERROR(IF(INDIRECT("'ENROLLMENT'!" &amp; SUBSTITUTE(ADDRESS(1,MATCH(BM$1,#REF!,0),4),"1","") &amp; $AC133 )="","",INDIRECT("'ENROLLMENT'!" &amp; SUBSTITUTE(ADDRESS(1,MATCH(BM$1,#REF!,0),4),"1","") &amp; $AC133 )),"")</f>
        <v/>
      </c>
      <c r="BN133" s="33"/>
      <c r="BO133" s="29" t="str">
        <f ca="1">IFERROR(IF(INDIRECT("'ENROLLMENT'!" &amp; SUBSTITUTE(ADDRESS(1,MATCH(BO$1,#REF!,0),4),"1","") &amp; $AC133 )="","",INDIRECT("'ENROLLMENT'!" &amp; SUBSTITUTE(ADDRESS(1,MATCH(BO$1,#REF!,0),4),"1","") &amp; $AC133 )),"")</f>
        <v/>
      </c>
      <c r="BP133" s="33"/>
      <c r="BQ133" s="29" t="str">
        <f ca="1">IFERROR(IF(INDIRECT("'ENROLLMENT'!" &amp; SUBSTITUTE(ADDRESS(1,MATCH(BQ$1,#REF!,0),4),"1","") &amp; $AC133 )="","",INDIRECT("'ENROLLMENT'!" &amp; SUBSTITUTE(ADDRESS(1,MATCH(BQ$1,#REF!,0),4),"1","") &amp; $AC133 )),"")</f>
        <v/>
      </c>
      <c r="BS133" s="32" t="str">
        <f ca="1">IFERROR(IF(INDIRECT("'ENROLLMENT'!" &amp; SUBSTITUTE(ADDRESS(1,MATCH(BS$1,#REF!,0),4),"1","") &amp; $AC133 )="","",INDIRECT("'ENROLLMENT'!" &amp; SUBSTITUTE(ADDRESS(1,MATCH(BS$1,#REF!,0),4),"1","") &amp; $AC133 )),"")</f>
        <v/>
      </c>
      <c r="BT133" s="43"/>
      <c r="BU133" s="32" t="str">
        <f ca="1">IFERROR(IF(INDIRECT("'ENROLLMENT'!" &amp; SUBSTITUTE(ADDRESS(1,MATCH(BU$1,#REF!,0),4),"1","") &amp; $AC133 )="","",INDIRECT("'ENROLLMENT'!" &amp; SUBSTITUTE(ADDRESS(1,MATCH(BU$1,#REF!,0),4),"1","") &amp; $AC133 )),"")</f>
        <v/>
      </c>
      <c r="BW133" s="33"/>
      <c r="BZ133" s="27"/>
      <c r="CI133" s="30" t="str">
        <f t="shared" ref="CI133:CI164" si="88">IFERROR(IF($J133="",IF($AG133="","",$AG133),IF($J133&gt;=1,INDEX($AZ$301:$AZ$325,MATCH($J133,$J$301:$J$325,0)),IF($AG133="","",$AG133))),"")</f>
        <v/>
      </c>
      <c r="CM133" s="29"/>
      <c r="CN133" s="33"/>
      <c r="CO133" s="29"/>
      <c r="CP133" s="33"/>
      <c r="CQ133" s="29" t="str">
        <f t="shared" ref="CQ133:CQ164" si="89">IFERROR(IF($AF133="","",IF($BO133&lt;1,0,IF(CS133&lt;1,0,$BO133))),"")</f>
        <v/>
      </c>
      <c r="CS133" s="32" t="str">
        <f t="shared" ref="CS133:CS164" si="90">IFERROR(IF(INDEX(GRADE.VAL,MATCH(CI133,GRADE.LTR,0))="","",INDEX(GRADE.VAL,MATCH(CI133,GRADE.LTR,0))),"")</f>
        <v/>
      </c>
      <c r="CT133" s="43"/>
      <c r="CU133" s="32" t="str">
        <f t="shared" ca="1" si="36"/>
        <v/>
      </c>
      <c r="CW133" s="32" t="str">
        <f>IFERROR(IFERROR(IF(CI133="","",SUMIFS(CU$101:CU133,$B$101:$B133,SWITCH\CALC\ACTIVE&amp;"*",$X$101:$X133, IF(CALCULATOR\LVL\FORMAT\ENTRY&lt;&gt;MARKER\CHECK,LVL\COL,"&gt;"""))),"") / IFERROR(IF(CI133="","",SUMIFS($BO$101:$BO133,$B$101:$B133,SWITCH\CALC\ACTIVE&amp;"*",$X$101:$X133, IF(CALCULATOR\LVL\FORMAT\ENTRY&lt;&gt;MARKER\CHECK,LVL\COL,"&gt;"""))),""),"")</f>
        <v/>
      </c>
      <c r="DI133" s="30" t="str">
        <f t="shared" ref="DI133:DI164" si="91">IFERROR(IF($J133="",IF($AG133="","",$AG133),IF($J133&gt;=1, GRADE.LTR\A,IF($AG133="","",$AG133))),"")</f>
        <v/>
      </c>
      <c r="DM133" s="29"/>
      <c r="DN133" s="33"/>
      <c r="DO133" s="29"/>
      <c r="DP133" s="33"/>
      <c r="DQ133" s="29" t="str">
        <f t="shared" ref="DQ133:DQ164" si="92">IFERROR(IF($AF133="","",IF($BO133&lt;1,0,IF(DS133&lt;1,0,$BO133))),"")</f>
        <v/>
      </c>
      <c r="DS133" s="32" t="str">
        <f t="shared" ref="DS133:DS164" si="93">IFERROR(IF(INDEX(GRADE.VAL,MATCH(DI133,GRADE.LTR,0))="","",INDEX(GRADE.VAL,MATCH(DI133,GRADE.LTR,0))),"")</f>
        <v/>
      </c>
      <c r="DT133" s="43"/>
      <c r="DU133" s="32" t="str">
        <f t="shared" ca="1" si="40"/>
        <v/>
      </c>
      <c r="DW133" s="32" t="str">
        <f>IFERROR(IFERROR(IF(DI133="","",SUMIFS(DU$101:DU133,$B$101:$B133,SWITCH\CALC\ACTIVE&amp;"*",$X$101:$X133, IF(CALCULATOR\LVL\FORMAT\ENTRY&lt;&gt;MARKER\CHECK,LVL\COL,"&gt;"""))),"") / IFERROR(IF(DI133="","",SUMIFS($BO$101:$BO133,$B$101:$B133,SWITCH\CALC\ACTIVE&amp;"*",$X$101:$X133, IF(CALCULATOR\LVL\FORMAT\ENTRY&lt;&gt;MARKER\CHECK,LVL\COL,"&gt;"""))),""),"")</f>
        <v/>
      </c>
      <c r="EI133" s="30" t="str">
        <f t="shared" ref="EI133:EI164" si="94">IFERROR(IF($J133="",IF($AG133="","",$AG133),IF($J133&gt;=1, GRADE.LTR\F,IF($AG133="","",$AG133))),"")</f>
        <v/>
      </c>
      <c r="EM133" s="29"/>
      <c r="EN133" s="33"/>
      <c r="EO133" s="29"/>
      <c r="EP133" s="33"/>
      <c r="EQ133" s="29" t="str">
        <f t="shared" ref="EQ133:EQ164" si="95">IFERROR(IF($AF133="","",IF($BO133&lt;1,0,IF(ES133&lt;1,0,$BO133))),"")</f>
        <v/>
      </c>
      <c r="ES133" s="32" t="str">
        <f t="shared" ref="ES133:ES164" si="96">IFERROR(IF(INDEX(GRADE.VAL,MATCH(EI133,GRADE.LTR,0))="","",INDEX(GRADE.VAL,MATCH(EI133,GRADE.LTR,0))),"")</f>
        <v/>
      </c>
      <c r="ET133" s="43"/>
      <c r="EU133" s="32" t="str">
        <f t="shared" ca="1" si="44"/>
        <v/>
      </c>
      <c r="EW133" s="32" t="str">
        <f>IFERROR(IFERROR(IF(EI133="","",SUMIFS(EU$101:EU133,$B$101:$B133,SWITCH\CALC\ACTIVE&amp;"*",$X$101:$X133, IF(CALCULATOR\LVL\FORMAT\ENTRY&lt;&gt;MARKER\CHECK,LVL\COL,"&gt;"""))),"") / IFERROR(IF(EI133="","",SUMIFS($BO$101:$BO133,$B$101:$B133,SWITCH\CALC\ACTIVE&amp;"*",$X$101:$X133, IF(CALCULATOR\LVL\FORMAT\ENTRY&lt;&gt;MARKER\CHECK,LVL\COL,"&gt;"""))),""),"")</f>
        <v/>
      </c>
      <c r="FI133" s="30" t="str">
        <f t="shared" ref="FI133:FI164" si="97">IFERROR(IF($J133="",IF($AG133="","",$AG133),IF($J133&gt;=1,INDEX($BD$301:$BD$325,MATCH($J133,$J$301:$J$325,0)),IF($AG133="","",$AG133))),"")</f>
        <v/>
      </c>
      <c r="FM133" s="29"/>
      <c r="FN133" s="33"/>
      <c r="FO133" s="29"/>
      <c r="FP133" s="33"/>
      <c r="FQ133" s="29" t="str">
        <f t="shared" ref="FQ133:FQ164" si="98">IFERROR(IF($AF133="","",IF($BO133&lt;1,0,IF(FS133&lt;1,0,$BO133))),"")</f>
        <v/>
      </c>
      <c r="FS133" s="32" t="str">
        <f t="shared" si="47"/>
        <v/>
      </c>
      <c r="FT133" s="43"/>
      <c r="FU133" s="32" t="str">
        <f t="shared" ca="1" si="48"/>
        <v/>
      </c>
      <c r="FW133" s="32" t="str">
        <f>IFERROR(IFERROR(IF(FI133="","",SUMIFS(FU$101:FU133,$B$101:$B133,SWITCH\CALC\ACTIVE&amp;"*",$X$101:$X133, IF(CALCULATOR\LVL\FORMAT\ENTRY&lt;&gt;MARKER\CHECK,LVL\COL,"&gt;"""))),"") / IFERROR(IF(FI133="","",SUMIFS($BO$101:$BO133,$B$101:$B133,SWITCH\CALC\ACTIVE&amp;"*",$X$101:$X133, IF(CALCULATOR\LVL\FORMAT\ENTRY&lt;&gt;MARKER\CHECK,LVL\COL,"&gt;"""))),""),"")</f>
        <v/>
      </c>
      <c r="FX133" s="175"/>
      <c r="FZ133" s="32" t="str">
        <f t="shared" ref="FZ133:FZ164" ca="1" si="99">IFERROR(IF($J133=LARGE($J$101:$J$300,FZ$98), ( INDEX( INDIRECT($FY$95),MATCH(LARGE($J$101:$J$300,FZ$98),$J$101:$J$300,0)) ), $BU133 ),"")</f>
        <v/>
      </c>
      <c r="GA133" s="32" t="str">
        <f t="shared" ref="GA133:GM133" ca="1" si="100">IFERROR(IF($J133=LARGE($J$101:$J$300,GA$98), ( INDEX( INDIRECT($FY$95),MATCH(LARGE($J$101:$J$300,GA$98),$J$101:$J$300,0)) ), FZ133 ),"")</f>
        <v/>
      </c>
      <c r="GB133" s="32" t="str">
        <f t="shared" ca="1" si="100"/>
        <v/>
      </c>
      <c r="GC133" s="32" t="str">
        <f t="shared" ca="1" si="100"/>
        <v/>
      </c>
      <c r="GD133" s="32" t="str">
        <f t="shared" ca="1" si="100"/>
        <v/>
      </c>
      <c r="GE133" s="32" t="str">
        <f t="shared" ca="1" si="100"/>
        <v/>
      </c>
      <c r="GF133" s="32" t="str">
        <f t="shared" ca="1" si="100"/>
        <v/>
      </c>
      <c r="GG133" s="32" t="str">
        <f t="shared" ca="1" si="100"/>
        <v/>
      </c>
      <c r="GH133" s="32" t="str">
        <f t="shared" ca="1" si="100"/>
        <v/>
      </c>
      <c r="GI133" s="32" t="str">
        <f t="shared" ca="1" si="100"/>
        <v/>
      </c>
      <c r="GJ133" s="32" t="str">
        <f t="shared" ca="1" si="100"/>
        <v/>
      </c>
      <c r="GK133" s="32" t="str">
        <f t="shared" ca="1" si="100"/>
        <v/>
      </c>
      <c r="GL133" s="32" t="str">
        <f t="shared" ca="1" si="100"/>
        <v/>
      </c>
      <c r="GM133" s="32" t="str">
        <f t="shared" ca="1" si="100"/>
        <v/>
      </c>
    </row>
    <row r="134" spans="2:195" ht="22.5" hidden="1" customHeight="1" thickTop="1" thickBot="1">
      <c r="B134" s="25" t="str">
        <f t="array" ref="B134">IFERROR(IF($AF134="","",IF($C134=SWITCH\CALC\INACTV,SWITCH\CALC\INACTV,IF($AG134="",SWITCH\CALC\INACTV,IF(AND(LARGE(IF($AF$101:$AF$300=$AF134,$AU$101:$AU$300),1)&gt;1,$AU134=1),SWITCH\CALC\INACTV,SWITCH\CALC\ACTIVE)))),SWITCH\CALC\ACTIVE)</f>
        <v/>
      </c>
      <c r="C134" s="25" t="str">
        <f ca="1">IFERROR(IF($AF134="","",IF(AND(CALCULATOR\LVL\FORMAT\ENTRY="",$X134&lt;&gt;LVL\COL),SWITCH\CALC\INACTV,IF(INDIRECT("'ENROLLMENT'!" &amp; SUBSTITUTE(ADDRESS(1,MATCH(C$1,#REF!,0),4),"1","") &amp; $AC134 )="","",INDIRECT("'ENROLLMENT'!" &amp; SUBSTITUTE(ADDRESS(1,MATCH(C$1,#REF!,0),4),"1","") &amp; $AC134 )))),"")</f>
        <v/>
      </c>
      <c r="D134" s="222" t="e">
        <f t="shared" ca="1" si="60"/>
        <v>#N/A</v>
      </c>
      <c r="F134" s="25">
        <v>-67</v>
      </c>
      <c r="H134" s="139" t="str">
        <f t="shared" ca="1" si="86"/>
        <v/>
      </c>
      <c r="I134" s="140"/>
      <c r="J134" s="143" t="str">
        <f t="shared" si="87"/>
        <v/>
      </c>
      <c r="L134" s="210">
        <f t="shared" si="65"/>
        <v>0</v>
      </c>
      <c r="N134" s="26" t="str">
        <f ca="1">IFERROR(IF(INDIRECT("'ENROLLMENT'!" &amp; SUBSTITUTE(ADDRESS(1,MATCH(N$1,#REF!,0),4),"1","") &amp; $AC134 )="","",INDIRECT("'ENROLLMENT'!" &amp; SUBSTITUTE(ADDRESS(1,MATCH(N$1,#REF!,0),4),"1","") &amp; $AC134 )),"")</f>
        <v/>
      </c>
      <c r="R134" s="27" t="str">
        <f t="shared" ca="1" si="32"/>
        <v/>
      </c>
      <c r="V134" s="27"/>
      <c r="X134" s="27" t="str">
        <f ca="1">IFERROR(IF(INDIRECT("'ENROLLMENT'!" &amp; SUBSTITUTE(ADDRESS(1,MATCH(X$1,#REF!,0),4),"1","") &amp; $AC134 )="","",INDIRECT("'ENROLLMENT'!" &amp; SUBSTITUTE(ADDRESS(1,MATCH(X$1,#REF!,0),4),"1","") &amp; $AC134 )),"")</f>
        <v/>
      </c>
      <c r="Z134" s="4"/>
      <c r="AB134" s="18"/>
      <c r="AC134" s="25" t="str">
        <f t="shared" ref="AC134:AC165" ca="1" si="101">IFERROR(IF($AC133+1&lt;=CALCULATOR\\ENROLLMENT\SID_RNG\Row.END,$AC133+1,""),"")</f>
        <v/>
      </c>
      <c r="AD134" s="20"/>
      <c r="AE134" s="18"/>
      <c r="AF134" s="26"/>
      <c r="AG134" s="30"/>
      <c r="AH134" s="28"/>
      <c r="AI134" s="241"/>
      <c r="AJ134" s="242"/>
      <c r="AK134" s="242"/>
      <c r="AL134" s="242"/>
      <c r="AM134" s="242"/>
      <c r="AN134" s="242"/>
      <c r="AO134" s="242"/>
      <c r="AP134" s="242"/>
      <c r="AQ134" s="243"/>
      <c r="AR134" s="28"/>
      <c r="AS134" s="29"/>
      <c r="AT134" s="19"/>
      <c r="AU134" s="27"/>
      <c r="AV134" s="20"/>
      <c r="AZ134" s="31"/>
      <c r="BM134" s="29" t="str">
        <f ca="1">IFERROR(IF(INDIRECT("'ENROLLMENT'!" &amp; SUBSTITUTE(ADDRESS(1,MATCH(BM$1,#REF!,0),4),"1","") &amp; $AC134 )="","",INDIRECT("'ENROLLMENT'!" &amp; SUBSTITUTE(ADDRESS(1,MATCH(BM$1,#REF!,0),4),"1","") &amp; $AC134 )),"")</f>
        <v/>
      </c>
      <c r="BN134" s="33"/>
      <c r="BO134" s="29" t="str">
        <f ca="1">IFERROR(IF(INDIRECT("'ENROLLMENT'!" &amp; SUBSTITUTE(ADDRESS(1,MATCH(BO$1,#REF!,0),4),"1","") &amp; $AC134 )="","",INDIRECT("'ENROLLMENT'!" &amp; SUBSTITUTE(ADDRESS(1,MATCH(BO$1,#REF!,0),4),"1","") &amp; $AC134 )),"")</f>
        <v/>
      </c>
      <c r="BP134" s="33"/>
      <c r="BQ134" s="29" t="str">
        <f ca="1">IFERROR(IF(INDIRECT("'ENROLLMENT'!" &amp; SUBSTITUTE(ADDRESS(1,MATCH(BQ$1,#REF!,0),4),"1","") &amp; $AC134 )="","",INDIRECT("'ENROLLMENT'!" &amp; SUBSTITUTE(ADDRESS(1,MATCH(BQ$1,#REF!,0),4),"1","") &amp; $AC134 )),"")</f>
        <v/>
      </c>
      <c r="BS134" s="32" t="str">
        <f ca="1">IFERROR(IF(INDIRECT("'ENROLLMENT'!" &amp; SUBSTITUTE(ADDRESS(1,MATCH(BS$1,#REF!,0),4),"1","") &amp; $AC134 )="","",INDIRECT("'ENROLLMENT'!" &amp; SUBSTITUTE(ADDRESS(1,MATCH(BS$1,#REF!,0),4),"1","") &amp; $AC134 )),"")</f>
        <v/>
      </c>
      <c r="BT134" s="43"/>
      <c r="BU134" s="32" t="str">
        <f ca="1">IFERROR(IF(INDIRECT("'ENROLLMENT'!" &amp; SUBSTITUTE(ADDRESS(1,MATCH(BU$1,#REF!,0),4),"1","") &amp; $AC134 )="","",INDIRECT("'ENROLLMENT'!" &amp; SUBSTITUTE(ADDRESS(1,MATCH(BU$1,#REF!,0),4),"1","") &amp; $AC134 )),"")</f>
        <v/>
      </c>
      <c r="BW134" s="33"/>
      <c r="BZ134" s="27"/>
      <c r="CI134" s="30" t="str">
        <f t="shared" si="88"/>
        <v/>
      </c>
      <c r="CM134" s="29"/>
      <c r="CN134" s="33"/>
      <c r="CO134" s="29"/>
      <c r="CP134" s="33"/>
      <c r="CQ134" s="29" t="str">
        <f t="shared" si="89"/>
        <v/>
      </c>
      <c r="CS134" s="32" t="str">
        <f t="shared" si="90"/>
        <v/>
      </c>
      <c r="CT134" s="43"/>
      <c r="CU134" s="32" t="str">
        <f t="shared" ca="1" si="36"/>
        <v/>
      </c>
      <c r="CW134" s="32" t="str">
        <f>IFERROR(IFERROR(IF(CI134="","",SUMIFS(CU$101:CU134,$B$101:$B134,SWITCH\CALC\ACTIVE&amp;"*",$X$101:$X134, IF(CALCULATOR\LVL\FORMAT\ENTRY&lt;&gt;MARKER\CHECK,LVL\COL,"&gt;"""))),"") / IFERROR(IF(CI134="","",SUMIFS($BO$101:$BO134,$B$101:$B134,SWITCH\CALC\ACTIVE&amp;"*",$X$101:$X134, IF(CALCULATOR\LVL\FORMAT\ENTRY&lt;&gt;MARKER\CHECK,LVL\COL,"&gt;"""))),""),"")</f>
        <v/>
      </c>
      <c r="DI134" s="30" t="str">
        <f t="shared" si="91"/>
        <v/>
      </c>
      <c r="DM134" s="29"/>
      <c r="DN134" s="33"/>
      <c r="DO134" s="29"/>
      <c r="DP134" s="33"/>
      <c r="DQ134" s="29" t="str">
        <f t="shared" si="92"/>
        <v/>
      </c>
      <c r="DS134" s="32" t="str">
        <f t="shared" si="93"/>
        <v/>
      </c>
      <c r="DT134" s="43"/>
      <c r="DU134" s="32" t="str">
        <f t="shared" ca="1" si="40"/>
        <v/>
      </c>
      <c r="DW134" s="32" t="str">
        <f>IFERROR(IFERROR(IF(DI134="","",SUMIFS(DU$101:DU134,$B$101:$B134,SWITCH\CALC\ACTIVE&amp;"*",$X$101:$X134, IF(CALCULATOR\LVL\FORMAT\ENTRY&lt;&gt;MARKER\CHECK,LVL\COL,"&gt;"""))),"") / IFERROR(IF(DI134="","",SUMIFS($BO$101:$BO134,$B$101:$B134,SWITCH\CALC\ACTIVE&amp;"*",$X$101:$X134, IF(CALCULATOR\LVL\FORMAT\ENTRY&lt;&gt;MARKER\CHECK,LVL\COL,"&gt;"""))),""),"")</f>
        <v/>
      </c>
      <c r="EI134" s="30" t="str">
        <f t="shared" si="94"/>
        <v/>
      </c>
      <c r="EM134" s="29"/>
      <c r="EN134" s="33"/>
      <c r="EO134" s="29"/>
      <c r="EP134" s="33"/>
      <c r="EQ134" s="29" t="str">
        <f t="shared" si="95"/>
        <v/>
      </c>
      <c r="ES134" s="32" t="str">
        <f t="shared" si="96"/>
        <v/>
      </c>
      <c r="ET134" s="43"/>
      <c r="EU134" s="32" t="str">
        <f t="shared" ca="1" si="44"/>
        <v/>
      </c>
      <c r="EW134" s="32" t="str">
        <f>IFERROR(IFERROR(IF(EI134="","",SUMIFS(EU$101:EU134,$B$101:$B134,SWITCH\CALC\ACTIVE&amp;"*",$X$101:$X134, IF(CALCULATOR\LVL\FORMAT\ENTRY&lt;&gt;MARKER\CHECK,LVL\COL,"&gt;"""))),"") / IFERROR(IF(EI134="","",SUMIFS($BO$101:$BO134,$B$101:$B134,SWITCH\CALC\ACTIVE&amp;"*",$X$101:$X134, IF(CALCULATOR\LVL\FORMAT\ENTRY&lt;&gt;MARKER\CHECK,LVL\COL,"&gt;"""))),""),"")</f>
        <v/>
      </c>
      <c r="FI134" s="30" t="str">
        <f t="shared" si="97"/>
        <v/>
      </c>
      <c r="FM134" s="29"/>
      <c r="FN134" s="33"/>
      <c r="FO134" s="29"/>
      <c r="FP134" s="33"/>
      <c r="FQ134" s="29" t="str">
        <f t="shared" si="98"/>
        <v/>
      </c>
      <c r="FS134" s="32" t="str">
        <f t="shared" si="47"/>
        <v/>
      </c>
      <c r="FT134" s="43"/>
      <c r="FU134" s="32" t="str">
        <f t="shared" ca="1" si="48"/>
        <v/>
      </c>
      <c r="FW134" s="32" t="str">
        <f>IFERROR(IFERROR(IF(FI134="","",SUMIFS(FU$101:FU134,$B$101:$B134,SWITCH\CALC\ACTIVE&amp;"*",$X$101:$X134, IF(CALCULATOR\LVL\FORMAT\ENTRY&lt;&gt;MARKER\CHECK,LVL\COL,"&gt;"""))),"") / IFERROR(IF(FI134="","",SUMIFS($BO$101:$BO134,$B$101:$B134,SWITCH\CALC\ACTIVE&amp;"*",$X$101:$X134, IF(CALCULATOR\LVL\FORMAT\ENTRY&lt;&gt;MARKER\CHECK,LVL\COL,"&gt;"""))),""),"")</f>
        <v/>
      </c>
      <c r="FX134" s="175"/>
      <c r="FZ134" s="32" t="str">
        <f t="shared" ca="1" si="99"/>
        <v/>
      </c>
      <c r="GA134" s="32" t="str">
        <f t="shared" ref="GA134:GM134" ca="1" si="102">IFERROR(IF($J134=LARGE($J$101:$J$300,GA$98), ( INDEX( INDIRECT($FY$95),MATCH(LARGE($J$101:$J$300,GA$98),$J$101:$J$300,0)) ), FZ134 ),"")</f>
        <v/>
      </c>
      <c r="GB134" s="32" t="str">
        <f t="shared" ca="1" si="102"/>
        <v/>
      </c>
      <c r="GC134" s="32" t="str">
        <f t="shared" ca="1" si="102"/>
        <v/>
      </c>
      <c r="GD134" s="32" t="str">
        <f t="shared" ca="1" si="102"/>
        <v/>
      </c>
      <c r="GE134" s="32" t="str">
        <f t="shared" ca="1" si="102"/>
        <v/>
      </c>
      <c r="GF134" s="32" t="str">
        <f t="shared" ca="1" si="102"/>
        <v/>
      </c>
      <c r="GG134" s="32" t="str">
        <f t="shared" ca="1" si="102"/>
        <v/>
      </c>
      <c r="GH134" s="32" t="str">
        <f t="shared" ca="1" si="102"/>
        <v/>
      </c>
      <c r="GI134" s="32" t="str">
        <f t="shared" ca="1" si="102"/>
        <v/>
      </c>
      <c r="GJ134" s="32" t="str">
        <f t="shared" ca="1" si="102"/>
        <v/>
      </c>
      <c r="GK134" s="32" t="str">
        <f t="shared" ca="1" si="102"/>
        <v/>
      </c>
      <c r="GL134" s="32" t="str">
        <f t="shared" ca="1" si="102"/>
        <v/>
      </c>
      <c r="GM134" s="32" t="str">
        <f t="shared" ca="1" si="102"/>
        <v/>
      </c>
    </row>
    <row r="135" spans="2:195" ht="22.5" hidden="1" customHeight="1" thickTop="1" thickBot="1">
      <c r="B135" s="25" t="str">
        <f t="array" ref="B135">IFERROR(IF($AF135="","",IF($C135=SWITCH\CALC\INACTV,SWITCH\CALC\INACTV,IF($AG135="",SWITCH\CALC\INACTV,IF(AND(LARGE(IF($AF$101:$AF$300=$AF135,$AU$101:$AU$300),1)&gt;1,$AU135=1),SWITCH\CALC\INACTV,SWITCH\CALC\ACTIVE)))),SWITCH\CALC\ACTIVE)</f>
        <v/>
      </c>
      <c r="C135" s="25" t="str">
        <f ca="1">IFERROR(IF($AF135="","",IF(AND(CALCULATOR\LVL\FORMAT\ENTRY="",$X135&lt;&gt;LVL\COL),SWITCH\CALC\INACTV,IF(INDIRECT("'ENROLLMENT'!" &amp; SUBSTITUTE(ADDRESS(1,MATCH(C$1,#REF!,0),4),"1","") &amp; $AC135 )="","",INDIRECT("'ENROLLMENT'!" &amp; SUBSTITUTE(ADDRESS(1,MATCH(C$1,#REF!,0),4),"1","") &amp; $AC135 )))),"")</f>
        <v/>
      </c>
      <c r="D135" s="222" t="e">
        <f t="shared" ca="1" si="60"/>
        <v>#N/A</v>
      </c>
      <c r="F135" s="25">
        <v>-66</v>
      </c>
      <c r="H135" s="139" t="str">
        <f t="shared" ca="1" si="86"/>
        <v/>
      </c>
      <c r="I135" s="140"/>
      <c r="J135" s="143" t="str">
        <f t="shared" si="87"/>
        <v/>
      </c>
      <c r="L135" s="210">
        <f t="shared" si="65"/>
        <v>0</v>
      </c>
      <c r="N135" s="26" t="str">
        <f ca="1">IFERROR(IF(INDIRECT("'ENROLLMENT'!" &amp; SUBSTITUTE(ADDRESS(1,MATCH(N$1,#REF!,0),4),"1","") &amp; $AC135 )="","",INDIRECT("'ENROLLMENT'!" &amp; SUBSTITUTE(ADDRESS(1,MATCH(N$1,#REF!,0),4),"1","") &amp; $AC135 )),"")</f>
        <v/>
      </c>
      <c r="R135" s="27" t="str">
        <f t="shared" ca="1" si="32"/>
        <v/>
      </c>
      <c r="V135" s="27"/>
      <c r="X135" s="27" t="str">
        <f ca="1">IFERROR(IF(INDIRECT("'ENROLLMENT'!" &amp; SUBSTITUTE(ADDRESS(1,MATCH(X$1,#REF!,0),4),"1","") &amp; $AC135 )="","",INDIRECT("'ENROLLMENT'!" &amp; SUBSTITUTE(ADDRESS(1,MATCH(X$1,#REF!,0),4),"1","") &amp; $AC135 )),"")</f>
        <v/>
      </c>
      <c r="Z135" s="4"/>
      <c r="AB135" s="18"/>
      <c r="AC135" s="25" t="str">
        <f t="shared" ca="1" si="101"/>
        <v/>
      </c>
      <c r="AD135" s="20"/>
      <c r="AE135" s="18"/>
      <c r="AF135" s="26"/>
      <c r="AG135" s="30"/>
      <c r="AH135" s="28"/>
      <c r="AI135" s="241"/>
      <c r="AJ135" s="242"/>
      <c r="AK135" s="242"/>
      <c r="AL135" s="242"/>
      <c r="AM135" s="242"/>
      <c r="AN135" s="242"/>
      <c r="AO135" s="242"/>
      <c r="AP135" s="242"/>
      <c r="AQ135" s="243"/>
      <c r="AR135" s="28"/>
      <c r="AS135" s="29"/>
      <c r="AT135" s="19"/>
      <c r="AU135" s="27"/>
      <c r="AV135" s="20"/>
      <c r="AZ135" s="31"/>
      <c r="BM135" s="29" t="str">
        <f ca="1">IFERROR(IF(INDIRECT("'ENROLLMENT'!" &amp; SUBSTITUTE(ADDRESS(1,MATCH(BM$1,#REF!,0),4),"1","") &amp; $AC135 )="","",INDIRECT("'ENROLLMENT'!" &amp; SUBSTITUTE(ADDRESS(1,MATCH(BM$1,#REF!,0),4),"1","") &amp; $AC135 )),"")</f>
        <v/>
      </c>
      <c r="BN135" s="33"/>
      <c r="BO135" s="29" t="str">
        <f ca="1">IFERROR(IF(INDIRECT("'ENROLLMENT'!" &amp; SUBSTITUTE(ADDRESS(1,MATCH(BO$1,#REF!,0),4),"1","") &amp; $AC135 )="","",INDIRECT("'ENROLLMENT'!" &amp; SUBSTITUTE(ADDRESS(1,MATCH(BO$1,#REF!,0),4),"1","") &amp; $AC135 )),"")</f>
        <v/>
      </c>
      <c r="BP135" s="33"/>
      <c r="BQ135" s="29" t="str">
        <f ca="1">IFERROR(IF(INDIRECT("'ENROLLMENT'!" &amp; SUBSTITUTE(ADDRESS(1,MATCH(BQ$1,#REF!,0),4),"1","") &amp; $AC135 )="","",INDIRECT("'ENROLLMENT'!" &amp; SUBSTITUTE(ADDRESS(1,MATCH(BQ$1,#REF!,0),4),"1","") &amp; $AC135 )),"")</f>
        <v/>
      </c>
      <c r="BS135" s="32" t="str">
        <f ca="1">IFERROR(IF(INDIRECT("'ENROLLMENT'!" &amp; SUBSTITUTE(ADDRESS(1,MATCH(BS$1,#REF!,0),4),"1","") &amp; $AC135 )="","",INDIRECT("'ENROLLMENT'!" &amp; SUBSTITUTE(ADDRESS(1,MATCH(BS$1,#REF!,0),4),"1","") &amp; $AC135 )),"")</f>
        <v/>
      </c>
      <c r="BT135" s="43"/>
      <c r="BU135" s="32" t="str">
        <f ca="1">IFERROR(IF(INDIRECT("'ENROLLMENT'!" &amp; SUBSTITUTE(ADDRESS(1,MATCH(BU$1,#REF!,0),4),"1","") &amp; $AC135 )="","",INDIRECT("'ENROLLMENT'!" &amp; SUBSTITUTE(ADDRESS(1,MATCH(BU$1,#REF!,0),4),"1","") &amp; $AC135 )),"")</f>
        <v/>
      </c>
      <c r="BW135" s="33"/>
      <c r="BZ135" s="27"/>
      <c r="CI135" s="30" t="str">
        <f t="shared" si="88"/>
        <v/>
      </c>
      <c r="CM135" s="29"/>
      <c r="CN135" s="33"/>
      <c r="CO135" s="29"/>
      <c r="CP135" s="33"/>
      <c r="CQ135" s="29" t="str">
        <f t="shared" si="89"/>
        <v/>
      </c>
      <c r="CS135" s="32" t="str">
        <f t="shared" si="90"/>
        <v/>
      </c>
      <c r="CT135" s="43"/>
      <c r="CU135" s="32" t="str">
        <f t="shared" ca="1" si="36"/>
        <v/>
      </c>
      <c r="CW135" s="32" t="str">
        <f>IFERROR(IFERROR(IF(CI135="","",SUMIFS(CU$101:CU135,$B$101:$B135,SWITCH\CALC\ACTIVE&amp;"*",$X$101:$X135, IF(CALCULATOR\LVL\FORMAT\ENTRY&lt;&gt;MARKER\CHECK,LVL\COL,"&gt;"""))),"") / IFERROR(IF(CI135="","",SUMIFS($BO$101:$BO135,$B$101:$B135,SWITCH\CALC\ACTIVE&amp;"*",$X$101:$X135, IF(CALCULATOR\LVL\FORMAT\ENTRY&lt;&gt;MARKER\CHECK,LVL\COL,"&gt;"""))),""),"")</f>
        <v/>
      </c>
      <c r="DI135" s="30" t="str">
        <f t="shared" si="91"/>
        <v/>
      </c>
      <c r="DM135" s="29"/>
      <c r="DN135" s="33"/>
      <c r="DO135" s="29"/>
      <c r="DP135" s="33"/>
      <c r="DQ135" s="29" t="str">
        <f t="shared" si="92"/>
        <v/>
      </c>
      <c r="DS135" s="32" t="str">
        <f t="shared" si="93"/>
        <v/>
      </c>
      <c r="DT135" s="43"/>
      <c r="DU135" s="32" t="str">
        <f t="shared" ca="1" si="40"/>
        <v/>
      </c>
      <c r="DW135" s="32" t="str">
        <f>IFERROR(IFERROR(IF(DI135="","",SUMIFS(DU$101:DU135,$B$101:$B135,SWITCH\CALC\ACTIVE&amp;"*",$X$101:$X135, IF(CALCULATOR\LVL\FORMAT\ENTRY&lt;&gt;MARKER\CHECK,LVL\COL,"&gt;"""))),"") / IFERROR(IF(DI135="","",SUMIFS($BO$101:$BO135,$B$101:$B135,SWITCH\CALC\ACTIVE&amp;"*",$X$101:$X135, IF(CALCULATOR\LVL\FORMAT\ENTRY&lt;&gt;MARKER\CHECK,LVL\COL,"&gt;"""))),""),"")</f>
        <v/>
      </c>
      <c r="EI135" s="30" t="str">
        <f t="shared" si="94"/>
        <v/>
      </c>
      <c r="EM135" s="29"/>
      <c r="EN135" s="33"/>
      <c r="EO135" s="29"/>
      <c r="EP135" s="33"/>
      <c r="EQ135" s="29" t="str">
        <f t="shared" si="95"/>
        <v/>
      </c>
      <c r="ES135" s="32" t="str">
        <f t="shared" si="96"/>
        <v/>
      </c>
      <c r="ET135" s="43"/>
      <c r="EU135" s="32" t="str">
        <f t="shared" ca="1" si="44"/>
        <v/>
      </c>
      <c r="EW135" s="32" t="str">
        <f>IFERROR(IFERROR(IF(EI135="","",SUMIFS(EU$101:EU135,$B$101:$B135,SWITCH\CALC\ACTIVE&amp;"*",$X$101:$X135, IF(CALCULATOR\LVL\FORMAT\ENTRY&lt;&gt;MARKER\CHECK,LVL\COL,"&gt;"""))),"") / IFERROR(IF(EI135="","",SUMIFS($BO$101:$BO135,$B$101:$B135,SWITCH\CALC\ACTIVE&amp;"*",$X$101:$X135, IF(CALCULATOR\LVL\FORMAT\ENTRY&lt;&gt;MARKER\CHECK,LVL\COL,"&gt;"""))),""),"")</f>
        <v/>
      </c>
      <c r="FI135" s="30" t="str">
        <f t="shared" si="97"/>
        <v/>
      </c>
      <c r="FM135" s="29"/>
      <c r="FN135" s="33"/>
      <c r="FO135" s="29"/>
      <c r="FP135" s="33"/>
      <c r="FQ135" s="29" t="str">
        <f t="shared" si="98"/>
        <v/>
      </c>
      <c r="FS135" s="32" t="str">
        <f t="shared" si="47"/>
        <v/>
      </c>
      <c r="FT135" s="43"/>
      <c r="FU135" s="32" t="str">
        <f t="shared" ca="1" si="48"/>
        <v/>
      </c>
      <c r="FW135" s="32" t="str">
        <f>IFERROR(IFERROR(IF(FI135="","",SUMIFS(FU$101:FU135,$B$101:$B135,SWITCH\CALC\ACTIVE&amp;"*",$X$101:$X135, IF(CALCULATOR\LVL\FORMAT\ENTRY&lt;&gt;MARKER\CHECK,LVL\COL,"&gt;"""))),"") / IFERROR(IF(FI135="","",SUMIFS($BO$101:$BO135,$B$101:$B135,SWITCH\CALC\ACTIVE&amp;"*",$X$101:$X135, IF(CALCULATOR\LVL\FORMAT\ENTRY&lt;&gt;MARKER\CHECK,LVL\COL,"&gt;"""))),""),"")</f>
        <v/>
      </c>
      <c r="FX135" s="175"/>
      <c r="FZ135" s="32" t="str">
        <f t="shared" ca="1" si="99"/>
        <v/>
      </c>
      <c r="GA135" s="32" t="str">
        <f t="shared" ref="GA135:GM135" ca="1" si="103">IFERROR(IF($J135=LARGE($J$101:$J$300,GA$98), ( INDEX( INDIRECT($FY$95),MATCH(LARGE($J$101:$J$300,GA$98),$J$101:$J$300,0)) ), FZ135 ),"")</f>
        <v/>
      </c>
      <c r="GB135" s="32" t="str">
        <f t="shared" ca="1" si="103"/>
        <v/>
      </c>
      <c r="GC135" s="32" t="str">
        <f t="shared" ca="1" si="103"/>
        <v/>
      </c>
      <c r="GD135" s="32" t="str">
        <f t="shared" ca="1" si="103"/>
        <v/>
      </c>
      <c r="GE135" s="32" t="str">
        <f t="shared" ca="1" si="103"/>
        <v/>
      </c>
      <c r="GF135" s="32" t="str">
        <f t="shared" ca="1" si="103"/>
        <v/>
      </c>
      <c r="GG135" s="32" t="str">
        <f t="shared" ca="1" si="103"/>
        <v/>
      </c>
      <c r="GH135" s="32" t="str">
        <f t="shared" ca="1" si="103"/>
        <v/>
      </c>
      <c r="GI135" s="32" t="str">
        <f t="shared" ca="1" si="103"/>
        <v/>
      </c>
      <c r="GJ135" s="32" t="str">
        <f t="shared" ca="1" si="103"/>
        <v/>
      </c>
      <c r="GK135" s="32" t="str">
        <f t="shared" ca="1" si="103"/>
        <v/>
      </c>
      <c r="GL135" s="32" t="str">
        <f t="shared" ca="1" si="103"/>
        <v/>
      </c>
      <c r="GM135" s="32" t="str">
        <f t="shared" ca="1" si="103"/>
        <v/>
      </c>
    </row>
    <row r="136" spans="2:195" ht="22.5" hidden="1" customHeight="1" thickTop="1" thickBot="1">
      <c r="B136" s="25" t="str">
        <f t="array" ref="B136">IFERROR(IF($AF136="","",IF($C136=SWITCH\CALC\INACTV,SWITCH\CALC\INACTV,IF($AG136="",SWITCH\CALC\INACTV,IF(AND(LARGE(IF($AF$101:$AF$300=$AF136,$AU$101:$AU$300),1)&gt;1,$AU136=1),SWITCH\CALC\INACTV,SWITCH\CALC\ACTIVE)))),SWITCH\CALC\ACTIVE)</f>
        <v/>
      </c>
      <c r="C136" s="25" t="str">
        <f ca="1">IFERROR(IF($AF136="","",IF(AND(CALCULATOR\LVL\FORMAT\ENTRY="",$X136&lt;&gt;LVL\COL),SWITCH\CALC\INACTV,IF(INDIRECT("'ENROLLMENT'!" &amp; SUBSTITUTE(ADDRESS(1,MATCH(C$1,#REF!,0),4),"1","") &amp; $AC136 )="","",INDIRECT("'ENROLLMENT'!" &amp; SUBSTITUTE(ADDRESS(1,MATCH(C$1,#REF!,0),4),"1","") &amp; $AC136 )))),"")</f>
        <v/>
      </c>
      <c r="D136" s="222" t="e">
        <f t="shared" ca="1" si="60"/>
        <v>#N/A</v>
      </c>
      <c r="F136" s="25">
        <v>-65</v>
      </c>
      <c r="H136" s="139" t="str">
        <f t="shared" ca="1" si="86"/>
        <v/>
      </c>
      <c r="I136" s="140"/>
      <c r="J136" s="143" t="str">
        <f t="shared" si="87"/>
        <v/>
      </c>
      <c r="L136" s="210">
        <f t="shared" si="65"/>
        <v>0</v>
      </c>
      <c r="N136" s="26" t="str">
        <f ca="1">IFERROR(IF(INDIRECT("'ENROLLMENT'!" &amp; SUBSTITUTE(ADDRESS(1,MATCH(N$1,#REF!,0),4),"1","") &amp; $AC136 )="","",INDIRECT("'ENROLLMENT'!" &amp; SUBSTITUTE(ADDRESS(1,MATCH(N$1,#REF!,0),4),"1","") &amp; $AC136 )),"")</f>
        <v/>
      </c>
      <c r="R136" s="27" t="str">
        <f t="shared" ca="1" si="32"/>
        <v/>
      </c>
      <c r="V136" s="27"/>
      <c r="X136" s="27" t="str">
        <f ca="1">IFERROR(IF(INDIRECT("'ENROLLMENT'!" &amp; SUBSTITUTE(ADDRESS(1,MATCH(X$1,#REF!,0),4),"1","") &amp; $AC136 )="","",INDIRECT("'ENROLLMENT'!" &amp; SUBSTITUTE(ADDRESS(1,MATCH(X$1,#REF!,0),4),"1","") &amp; $AC136 )),"")</f>
        <v/>
      </c>
      <c r="Z136" s="4"/>
      <c r="AB136" s="18"/>
      <c r="AC136" s="25" t="str">
        <f t="shared" ca="1" si="101"/>
        <v/>
      </c>
      <c r="AD136" s="20"/>
      <c r="AE136" s="18"/>
      <c r="AF136" s="26"/>
      <c r="AG136" s="30"/>
      <c r="AH136" s="28"/>
      <c r="AI136" s="241"/>
      <c r="AJ136" s="242"/>
      <c r="AK136" s="242"/>
      <c r="AL136" s="242"/>
      <c r="AM136" s="242"/>
      <c r="AN136" s="242"/>
      <c r="AO136" s="242"/>
      <c r="AP136" s="242"/>
      <c r="AQ136" s="243"/>
      <c r="AR136" s="28"/>
      <c r="AS136" s="29"/>
      <c r="AT136" s="19"/>
      <c r="AU136" s="27"/>
      <c r="AV136" s="20"/>
      <c r="AZ136" s="31"/>
      <c r="BM136" s="29" t="str">
        <f ca="1">IFERROR(IF(INDIRECT("'ENROLLMENT'!" &amp; SUBSTITUTE(ADDRESS(1,MATCH(BM$1,#REF!,0),4),"1","") &amp; $AC136 )="","",INDIRECT("'ENROLLMENT'!" &amp; SUBSTITUTE(ADDRESS(1,MATCH(BM$1,#REF!,0),4),"1","") &amp; $AC136 )),"")</f>
        <v/>
      </c>
      <c r="BN136" s="33"/>
      <c r="BO136" s="29" t="str">
        <f ca="1">IFERROR(IF(INDIRECT("'ENROLLMENT'!" &amp; SUBSTITUTE(ADDRESS(1,MATCH(BO$1,#REF!,0),4),"1","") &amp; $AC136 )="","",INDIRECT("'ENROLLMENT'!" &amp; SUBSTITUTE(ADDRESS(1,MATCH(BO$1,#REF!,0),4),"1","") &amp; $AC136 )),"")</f>
        <v/>
      </c>
      <c r="BP136" s="33"/>
      <c r="BQ136" s="29" t="str">
        <f ca="1">IFERROR(IF(INDIRECT("'ENROLLMENT'!" &amp; SUBSTITUTE(ADDRESS(1,MATCH(BQ$1,#REF!,0),4),"1","") &amp; $AC136 )="","",INDIRECT("'ENROLLMENT'!" &amp; SUBSTITUTE(ADDRESS(1,MATCH(BQ$1,#REF!,0),4),"1","") &amp; $AC136 )),"")</f>
        <v/>
      </c>
      <c r="BS136" s="32" t="str">
        <f ca="1">IFERROR(IF(INDIRECT("'ENROLLMENT'!" &amp; SUBSTITUTE(ADDRESS(1,MATCH(BS$1,#REF!,0),4),"1","") &amp; $AC136 )="","",INDIRECT("'ENROLLMENT'!" &amp; SUBSTITUTE(ADDRESS(1,MATCH(BS$1,#REF!,0),4),"1","") &amp; $AC136 )),"")</f>
        <v/>
      </c>
      <c r="BT136" s="43"/>
      <c r="BU136" s="32" t="str">
        <f ca="1">IFERROR(IF(INDIRECT("'ENROLLMENT'!" &amp; SUBSTITUTE(ADDRESS(1,MATCH(BU$1,#REF!,0),4),"1","") &amp; $AC136 )="","",INDIRECT("'ENROLLMENT'!" &amp; SUBSTITUTE(ADDRESS(1,MATCH(BU$1,#REF!,0),4),"1","") &amp; $AC136 )),"")</f>
        <v/>
      </c>
      <c r="BW136" s="33"/>
      <c r="BZ136" s="27"/>
      <c r="CI136" s="30" t="str">
        <f t="shared" si="88"/>
        <v/>
      </c>
      <c r="CM136" s="29"/>
      <c r="CN136" s="33"/>
      <c r="CO136" s="29"/>
      <c r="CP136" s="33"/>
      <c r="CQ136" s="29" t="str">
        <f t="shared" si="89"/>
        <v/>
      </c>
      <c r="CS136" s="32" t="str">
        <f t="shared" si="90"/>
        <v/>
      </c>
      <c r="CT136" s="43"/>
      <c r="CU136" s="32" t="str">
        <f t="shared" ca="1" si="36"/>
        <v/>
      </c>
      <c r="CW136" s="32" t="str">
        <f>IFERROR(IFERROR(IF(CI136="","",SUMIFS(CU$101:CU136,$B$101:$B136,SWITCH\CALC\ACTIVE&amp;"*",$X$101:$X136, IF(CALCULATOR\LVL\FORMAT\ENTRY&lt;&gt;MARKER\CHECK,LVL\COL,"&gt;"""))),"") / IFERROR(IF(CI136="","",SUMIFS($BO$101:$BO136,$B$101:$B136,SWITCH\CALC\ACTIVE&amp;"*",$X$101:$X136, IF(CALCULATOR\LVL\FORMAT\ENTRY&lt;&gt;MARKER\CHECK,LVL\COL,"&gt;"""))),""),"")</f>
        <v/>
      </c>
      <c r="DI136" s="30" t="str">
        <f t="shared" si="91"/>
        <v/>
      </c>
      <c r="DM136" s="29"/>
      <c r="DN136" s="33"/>
      <c r="DO136" s="29"/>
      <c r="DP136" s="33"/>
      <c r="DQ136" s="29" t="str">
        <f t="shared" si="92"/>
        <v/>
      </c>
      <c r="DS136" s="32" t="str">
        <f t="shared" si="93"/>
        <v/>
      </c>
      <c r="DT136" s="43"/>
      <c r="DU136" s="32" t="str">
        <f t="shared" ca="1" si="40"/>
        <v/>
      </c>
      <c r="DW136" s="32" t="str">
        <f>IFERROR(IFERROR(IF(DI136="","",SUMIFS(DU$101:DU136,$B$101:$B136,SWITCH\CALC\ACTIVE&amp;"*",$X$101:$X136, IF(CALCULATOR\LVL\FORMAT\ENTRY&lt;&gt;MARKER\CHECK,LVL\COL,"&gt;"""))),"") / IFERROR(IF(DI136="","",SUMIFS($BO$101:$BO136,$B$101:$B136,SWITCH\CALC\ACTIVE&amp;"*",$X$101:$X136, IF(CALCULATOR\LVL\FORMAT\ENTRY&lt;&gt;MARKER\CHECK,LVL\COL,"&gt;"""))),""),"")</f>
        <v/>
      </c>
      <c r="EI136" s="30" t="str">
        <f t="shared" si="94"/>
        <v/>
      </c>
      <c r="EM136" s="29"/>
      <c r="EN136" s="33"/>
      <c r="EO136" s="29"/>
      <c r="EP136" s="33"/>
      <c r="EQ136" s="29" t="str">
        <f t="shared" si="95"/>
        <v/>
      </c>
      <c r="ES136" s="32" t="str">
        <f t="shared" si="96"/>
        <v/>
      </c>
      <c r="ET136" s="43"/>
      <c r="EU136" s="32" t="str">
        <f t="shared" ca="1" si="44"/>
        <v/>
      </c>
      <c r="EW136" s="32" t="str">
        <f>IFERROR(IFERROR(IF(EI136="","",SUMIFS(EU$101:EU136,$B$101:$B136,SWITCH\CALC\ACTIVE&amp;"*",$X$101:$X136, IF(CALCULATOR\LVL\FORMAT\ENTRY&lt;&gt;MARKER\CHECK,LVL\COL,"&gt;"""))),"") / IFERROR(IF(EI136="","",SUMIFS($BO$101:$BO136,$B$101:$B136,SWITCH\CALC\ACTIVE&amp;"*",$X$101:$X136, IF(CALCULATOR\LVL\FORMAT\ENTRY&lt;&gt;MARKER\CHECK,LVL\COL,"&gt;"""))),""),"")</f>
        <v/>
      </c>
      <c r="FI136" s="30" t="str">
        <f t="shared" si="97"/>
        <v/>
      </c>
      <c r="FM136" s="29"/>
      <c r="FN136" s="33"/>
      <c r="FO136" s="29"/>
      <c r="FP136" s="33"/>
      <c r="FQ136" s="29" t="str">
        <f t="shared" si="98"/>
        <v/>
      </c>
      <c r="FS136" s="32" t="str">
        <f t="shared" si="47"/>
        <v/>
      </c>
      <c r="FT136" s="43"/>
      <c r="FU136" s="32" t="str">
        <f t="shared" ca="1" si="48"/>
        <v/>
      </c>
      <c r="FW136" s="32" t="str">
        <f>IFERROR(IFERROR(IF(FI136="","",SUMIFS(FU$101:FU136,$B$101:$B136,SWITCH\CALC\ACTIVE&amp;"*",$X$101:$X136, IF(CALCULATOR\LVL\FORMAT\ENTRY&lt;&gt;MARKER\CHECK,LVL\COL,"&gt;"""))),"") / IFERROR(IF(FI136="","",SUMIFS($BO$101:$BO136,$B$101:$B136,SWITCH\CALC\ACTIVE&amp;"*",$X$101:$X136, IF(CALCULATOR\LVL\FORMAT\ENTRY&lt;&gt;MARKER\CHECK,LVL\COL,"&gt;"""))),""),"")</f>
        <v/>
      </c>
      <c r="FX136" s="175"/>
      <c r="FZ136" s="32" t="str">
        <f t="shared" ca="1" si="99"/>
        <v/>
      </c>
      <c r="GA136" s="32" t="str">
        <f t="shared" ref="GA136:GM136" ca="1" si="104">IFERROR(IF($J136=LARGE($J$101:$J$300,GA$98), ( INDEX( INDIRECT($FY$95),MATCH(LARGE($J$101:$J$300,GA$98),$J$101:$J$300,0)) ), FZ136 ),"")</f>
        <v/>
      </c>
      <c r="GB136" s="32" t="str">
        <f t="shared" ca="1" si="104"/>
        <v/>
      </c>
      <c r="GC136" s="32" t="str">
        <f t="shared" ca="1" si="104"/>
        <v/>
      </c>
      <c r="GD136" s="32" t="str">
        <f t="shared" ca="1" si="104"/>
        <v/>
      </c>
      <c r="GE136" s="32" t="str">
        <f t="shared" ca="1" si="104"/>
        <v/>
      </c>
      <c r="GF136" s="32" t="str">
        <f t="shared" ca="1" si="104"/>
        <v/>
      </c>
      <c r="GG136" s="32" t="str">
        <f t="shared" ca="1" si="104"/>
        <v/>
      </c>
      <c r="GH136" s="32" t="str">
        <f t="shared" ca="1" si="104"/>
        <v/>
      </c>
      <c r="GI136" s="32" t="str">
        <f t="shared" ca="1" si="104"/>
        <v/>
      </c>
      <c r="GJ136" s="32" t="str">
        <f t="shared" ca="1" si="104"/>
        <v/>
      </c>
      <c r="GK136" s="32" t="str">
        <f t="shared" ca="1" si="104"/>
        <v/>
      </c>
      <c r="GL136" s="32" t="str">
        <f t="shared" ca="1" si="104"/>
        <v/>
      </c>
      <c r="GM136" s="32" t="str">
        <f t="shared" ca="1" si="104"/>
        <v/>
      </c>
    </row>
    <row r="137" spans="2:195" ht="22.5" hidden="1" customHeight="1" thickTop="1" thickBot="1">
      <c r="B137" s="25" t="str">
        <f t="array" ref="B137">IFERROR(IF($AF137="","",IF($C137=SWITCH\CALC\INACTV,SWITCH\CALC\INACTV,IF($AG137="",SWITCH\CALC\INACTV,IF(AND(LARGE(IF($AF$101:$AF$300=$AF137,$AU$101:$AU$300),1)&gt;1,$AU137=1),SWITCH\CALC\INACTV,SWITCH\CALC\ACTIVE)))),SWITCH\CALC\ACTIVE)</f>
        <v/>
      </c>
      <c r="C137" s="25" t="str">
        <f ca="1">IFERROR(IF($AF137="","",IF(AND(CALCULATOR\LVL\FORMAT\ENTRY="",$X137&lt;&gt;LVL\COL),SWITCH\CALC\INACTV,IF(INDIRECT("'ENROLLMENT'!" &amp; SUBSTITUTE(ADDRESS(1,MATCH(C$1,#REF!,0),4),"1","") &amp; $AC137 )="","",INDIRECT("'ENROLLMENT'!" &amp; SUBSTITUTE(ADDRESS(1,MATCH(C$1,#REF!,0),4),"1","") &amp; $AC137 )))),"")</f>
        <v/>
      </c>
      <c r="D137" s="222" t="e">
        <f t="shared" ca="1" si="60"/>
        <v>#N/A</v>
      </c>
      <c r="F137" s="25">
        <v>-64</v>
      </c>
      <c r="H137" s="139" t="str">
        <f t="shared" ca="1" si="86"/>
        <v/>
      </c>
      <c r="I137" s="140"/>
      <c r="J137" s="143" t="str">
        <f t="shared" si="87"/>
        <v/>
      </c>
      <c r="L137" s="210">
        <f t="shared" si="65"/>
        <v>0</v>
      </c>
      <c r="N137" s="26" t="str">
        <f ca="1">IFERROR(IF(INDIRECT("'ENROLLMENT'!" &amp; SUBSTITUTE(ADDRESS(1,MATCH(N$1,#REF!,0),4),"1","") &amp; $AC137 )="","",INDIRECT("'ENROLLMENT'!" &amp; SUBSTITUTE(ADDRESS(1,MATCH(N$1,#REF!,0),4),"1","") &amp; $AC137 )),"")</f>
        <v/>
      </c>
      <c r="R137" s="27" t="str">
        <f t="shared" ca="1" si="32"/>
        <v/>
      </c>
      <c r="V137" s="27"/>
      <c r="X137" s="27" t="str">
        <f ca="1">IFERROR(IF(INDIRECT("'ENROLLMENT'!" &amp; SUBSTITUTE(ADDRESS(1,MATCH(X$1,#REF!,0),4),"1","") &amp; $AC137 )="","",INDIRECT("'ENROLLMENT'!" &amp; SUBSTITUTE(ADDRESS(1,MATCH(X$1,#REF!,0),4),"1","") &amp; $AC137 )),"")</f>
        <v/>
      </c>
      <c r="Z137" s="4"/>
      <c r="AB137" s="18"/>
      <c r="AC137" s="25" t="str">
        <f t="shared" ca="1" si="101"/>
        <v/>
      </c>
      <c r="AD137" s="20"/>
      <c r="AE137" s="18"/>
      <c r="AF137" s="26"/>
      <c r="AG137" s="30"/>
      <c r="AH137" s="28"/>
      <c r="AI137" s="241"/>
      <c r="AJ137" s="242"/>
      <c r="AK137" s="242"/>
      <c r="AL137" s="242"/>
      <c r="AM137" s="242"/>
      <c r="AN137" s="242"/>
      <c r="AO137" s="242"/>
      <c r="AP137" s="242"/>
      <c r="AQ137" s="243"/>
      <c r="AR137" s="28"/>
      <c r="AS137" s="29"/>
      <c r="AT137" s="19"/>
      <c r="AU137" s="27"/>
      <c r="AV137" s="20"/>
      <c r="AZ137" s="31"/>
      <c r="BM137" s="29" t="str">
        <f ca="1">IFERROR(IF(INDIRECT("'ENROLLMENT'!" &amp; SUBSTITUTE(ADDRESS(1,MATCH(BM$1,#REF!,0),4),"1","") &amp; $AC137 )="","",INDIRECT("'ENROLLMENT'!" &amp; SUBSTITUTE(ADDRESS(1,MATCH(BM$1,#REF!,0),4),"1","") &amp; $AC137 )),"")</f>
        <v/>
      </c>
      <c r="BN137" s="33"/>
      <c r="BO137" s="29" t="str">
        <f ca="1">IFERROR(IF(INDIRECT("'ENROLLMENT'!" &amp; SUBSTITUTE(ADDRESS(1,MATCH(BO$1,#REF!,0),4),"1","") &amp; $AC137 )="","",INDIRECT("'ENROLLMENT'!" &amp; SUBSTITUTE(ADDRESS(1,MATCH(BO$1,#REF!,0),4),"1","") &amp; $AC137 )),"")</f>
        <v/>
      </c>
      <c r="BP137" s="33"/>
      <c r="BQ137" s="29" t="str">
        <f ca="1">IFERROR(IF(INDIRECT("'ENROLLMENT'!" &amp; SUBSTITUTE(ADDRESS(1,MATCH(BQ$1,#REF!,0),4),"1","") &amp; $AC137 )="","",INDIRECT("'ENROLLMENT'!" &amp; SUBSTITUTE(ADDRESS(1,MATCH(BQ$1,#REF!,0),4),"1","") &amp; $AC137 )),"")</f>
        <v/>
      </c>
      <c r="BS137" s="32" t="str">
        <f ca="1">IFERROR(IF(INDIRECT("'ENROLLMENT'!" &amp; SUBSTITUTE(ADDRESS(1,MATCH(BS$1,#REF!,0),4),"1","") &amp; $AC137 )="","",INDIRECT("'ENROLLMENT'!" &amp; SUBSTITUTE(ADDRESS(1,MATCH(BS$1,#REF!,0),4),"1","") &amp; $AC137 )),"")</f>
        <v/>
      </c>
      <c r="BT137" s="43"/>
      <c r="BU137" s="32" t="str">
        <f ca="1">IFERROR(IF(INDIRECT("'ENROLLMENT'!" &amp; SUBSTITUTE(ADDRESS(1,MATCH(BU$1,#REF!,0),4),"1","") &amp; $AC137 )="","",INDIRECT("'ENROLLMENT'!" &amp; SUBSTITUTE(ADDRESS(1,MATCH(BU$1,#REF!,0),4),"1","") &amp; $AC137 )),"")</f>
        <v/>
      </c>
      <c r="BW137" s="33"/>
      <c r="BZ137" s="27"/>
      <c r="CI137" s="30" t="str">
        <f t="shared" si="88"/>
        <v/>
      </c>
      <c r="CM137" s="29"/>
      <c r="CN137" s="33"/>
      <c r="CO137" s="29"/>
      <c r="CP137" s="33"/>
      <c r="CQ137" s="29" t="str">
        <f t="shared" si="89"/>
        <v/>
      </c>
      <c r="CS137" s="32" t="str">
        <f t="shared" si="90"/>
        <v/>
      </c>
      <c r="CT137" s="43"/>
      <c r="CU137" s="32" t="str">
        <f t="shared" ca="1" si="36"/>
        <v/>
      </c>
      <c r="CW137" s="32" t="str">
        <f>IFERROR(IFERROR(IF(CI137="","",SUMIFS(CU$101:CU137,$B$101:$B137,SWITCH\CALC\ACTIVE&amp;"*",$X$101:$X137, IF(CALCULATOR\LVL\FORMAT\ENTRY&lt;&gt;MARKER\CHECK,LVL\COL,"&gt;"""))),"") / IFERROR(IF(CI137="","",SUMIFS($BO$101:$BO137,$B$101:$B137,SWITCH\CALC\ACTIVE&amp;"*",$X$101:$X137, IF(CALCULATOR\LVL\FORMAT\ENTRY&lt;&gt;MARKER\CHECK,LVL\COL,"&gt;"""))),""),"")</f>
        <v/>
      </c>
      <c r="DI137" s="30" t="str">
        <f t="shared" si="91"/>
        <v/>
      </c>
      <c r="DM137" s="29"/>
      <c r="DN137" s="33"/>
      <c r="DO137" s="29"/>
      <c r="DP137" s="33"/>
      <c r="DQ137" s="29" t="str">
        <f t="shared" si="92"/>
        <v/>
      </c>
      <c r="DS137" s="32" t="str">
        <f t="shared" si="93"/>
        <v/>
      </c>
      <c r="DT137" s="43"/>
      <c r="DU137" s="32" t="str">
        <f t="shared" ca="1" si="40"/>
        <v/>
      </c>
      <c r="DW137" s="32" t="str">
        <f>IFERROR(IFERROR(IF(DI137="","",SUMIFS(DU$101:DU137,$B$101:$B137,SWITCH\CALC\ACTIVE&amp;"*",$X$101:$X137, IF(CALCULATOR\LVL\FORMAT\ENTRY&lt;&gt;MARKER\CHECK,LVL\COL,"&gt;"""))),"") / IFERROR(IF(DI137="","",SUMIFS($BO$101:$BO137,$B$101:$B137,SWITCH\CALC\ACTIVE&amp;"*",$X$101:$X137, IF(CALCULATOR\LVL\FORMAT\ENTRY&lt;&gt;MARKER\CHECK,LVL\COL,"&gt;"""))),""),"")</f>
        <v/>
      </c>
      <c r="EI137" s="30" t="str">
        <f t="shared" si="94"/>
        <v/>
      </c>
      <c r="EM137" s="29"/>
      <c r="EN137" s="33"/>
      <c r="EO137" s="29"/>
      <c r="EP137" s="33"/>
      <c r="EQ137" s="29" t="str">
        <f t="shared" si="95"/>
        <v/>
      </c>
      <c r="ES137" s="32" t="str">
        <f t="shared" si="96"/>
        <v/>
      </c>
      <c r="ET137" s="43"/>
      <c r="EU137" s="32" t="str">
        <f t="shared" ca="1" si="44"/>
        <v/>
      </c>
      <c r="EW137" s="32" t="str">
        <f>IFERROR(IFERROR(IF(EI137="","",SUMIFS(EU$101:EU137,$B$101:$B137,SWITCH\CALC\ACTIVE&amp;"*",$X$101:$X137, IF(CALCULATOR\LVL\FORMAT\ENTRY&lt;&gt;MARKER\CHECK,LVL\COL,"&gt;"""))),"") / IFERROR(IF(EI137="","",SUMIFS($BO$101:$BO137,$B$101:$B137,SWITCH\CALC\ACTIVE&amp;"*",$X$101:$X137, IF(CALCULATOR\LVL\FORMAT\ENTRY&lt;&gt;MARKER\CHECK,LVL\COL,"&gt;"""))),""),"")</f>
        <v/>
      </c>
      <c r="FI137" s="30" t="str">
        <f t="shared" si="97"/>
        <v/>
      </c>
      <c r="FM137" s="29"/>
      <c r="FN137" s="33"/>
      <c r="FO137" s="29"/>
      <c r="FP137" s="33"/>
      <c r="FQ137" s="29" t="str">
        <f t="shared" si="98"/>
        <v/>
      </c>
      <c r="FS137" s="32" t="str">
        <f t="shared" si="47"/>
        <v/>
      </c>
      <c r="FT137" s="43"/>
      <c r="FU137" s="32" t="str">
        <f t="shared" ca="1" si="48"/>
        <v/>
      </c>
      <c r="FW137" s="32" t="str">
        <f>IFERROR(IFERROR(IF(FI137="","",SUMIFS(FU$101:FU137,$B$101:$B137,SWITCH\CALC\ACTIVE&amp;"*",$X$101:$X137, IF(CALCULATOR\LVL\FORMAT\ENTRY&lt;&gt;MARKER\CHECK,LVL\COL,"&gt;"""))),"") / IFERROR(IF(FI137="","",SUMIFS($BO$101:$BO137,$B$101:$B137,SWITCH\CALC\ACTIVE&amp;"*",$X$101:$X137, IF(CALCULATOR\LVL\FORMAT\ENTRY&lt;&gt;MARKER\CHECK,LVL\COL,"&gt;"""))),""),"")</f>
        <v/>
      </c>
      <c r="FX137" s="175"/>
      <c r="FZ137" s="32" t="str">
        <f t="shared" ca="1" si="99"/>
        <v/>
      </c>
      <c r="GA137" s="32" t="str">
        <f t="shared" ref="GA137:GM137" ca="1" si="105">IFERROR(IF($J137=LARGE($J$101:$J$300,GA$98), ( INDEX( INDIRECT($FY$95),MATCH(LARGE($J$101:$J$300,GA$98),$J$101:$J$300,0)) ), FZ137 ),"")</f>
        <v/>
      </c>
      <c r="GB137" s="32" t="str">
        <f t="shared" ca="1" si="105"/>
        <v/>
      </c>
      <c r="GC137" s="32" t="str">
        <f t="shared" ca="1" si="105"/>
        <v/>
      </c>
      <c r="GD137" s="32" t="str">
        <f t="shared" ca="1" si="105"/>
        <v/>
      </c>
      <c r="GE137" s="32" t="str">
        <f t="shared" ca="1" si="105"/>
        <v/>
      </c>
      <c r="GF137" s="32" t="str">
        <f t="shared" ca="1" si="105"/>
        <v/>
      </c>
      <c r="GG137" s="32" t="str">
        <f t="shared" ca="1" si="105"/>
        <v/>
      </c>
      <c r="GH137" s="32" t="str">
        <f t="shared" ca="1" si="105"/>
        <v/>
      </c>
      <c r="GI137" s="32" t="str">
        <f t="shared" ca="1" si="105"/>
        <v/>
      </c>
      <c r="GJ137" s="32" t="str">
        <f t="shared" ca="1" si="105"/>
        <v/>
      </c>
      <c r="GK137" s="32" t="str">
        <f t="shared" ca="1" si="105"/>
        <v/>
      </c>
      <c r="GL137" s="32" t="str">
        <f t="shared" ca="1" si="105"/>
        <v/>
      </c>
      <c r="GM137" s="32" t="str">
        <f t="shared" ca="1" si="105"/>
        <v/>
      </c>
    </row>
    <row r="138" spans="2:195" ht="22.5" hidden="1" customHeight="1" thickTop="1" thickBot="1">
      <c r="B138" s="25" t="str">
        <f t="array" ref="B138">IFERROR(IF($AF138="","",IF($C138=SWITCH\CALC\INACTV,SWITCH\CALC\INACTV,IF($AG138="",SWITCH\CALC\INACTV,IF(AND(LARGE(IF($AF$101:$AF$300=$AF138,$AU$101:$AU$300),1)&gt;1,$AU138=1),SWITCH\CALC\INACTV,SWITCH\CALC\ACTIVE)))),SWITCH\CALC\ACTIVE)</f>
        <v/>
      </c>
      <c r="C138" s="25" t="str">
        <f ca="1">IFERROR(IF($AF138="","",IF(AND(CALCULATOR\LVL\FORMAT\ENTRY="",$X138&lt;&gt;LVL\COL),SWITCH\CALC\INACTV,IF(INDIRECT("'ENROLLMENT'!" &amp; SUBSTITUTE(ADDRESS(1,MATCH(C$1,#REF!,0),4),"1","") &amp; $AC138 )="","",INDIRECT("'ENROLLMENT'!" &amp; SUBSTITUTE(ADDRESS(1,MATCH(C$1,#REF!,0),4),"1","") &amp; $AC138 )))),"")</f>
        <v/>
      </c>
      <c r="D138" s="222" t="e">
        <f t="shared" ca="1" si="60"/>
        <v>#N/A</v>
      </c>
      <c r="F138" s="25">
        <v>-63</v>
      </c>
      <c r="H138" s="139" t="str">
        <f t="shared" ca="1" si="86"/>
        <v/>
      </c>
      <c r="I138" s="140"/>
      <c r="J138" s="143" t="str">
        <f t="shared" si="87"/>
        <v/>
      </c>
      <c r="L138" s="210">
        <f t="shared" si="65"/>
        <v>0</v>
      </c>
      <c r="N138" s="26" t="str">
        <f ca="1">IFERROR(IF(INDIRECT("'ENROLLMENT'!" &amp; SUBSTITUTE(ADDRESS(1,MATCH(N$1,#REF!,0),4),"1","") &amp; $AC138 )="","",INDIRECT("'ENROLLMENT'!" &amp; SUBSTITUTE(ADDRESS(1,MATCH(N$1,#REF!,0),4),"1","") &amp; $AC138 )),"")</f>
        <v/>
      </c>
      <c r="R138" s="27" t="str">
        <f t="shared" ca="1" si="32"/>
        <v/>
      </c>
      <c r="V138" s="27"/>
      <c r="X138" s="27" t="str">
        <f ca="1">IFERROR(IF(INDIRECT("'ENROLLMENT'!" &amp; SUBSTITUTE(ADDRESS(1,MATCH(X$1,#REF!,0),4),"1","") &amp; $AC138 )="","",INDIRECT("'ENROLLMENT'!" &amp; SUBSTITUTE(ADDRESS(1,MATCH(X$1,#REF!,0),4),"1","") &amp; $AC138 )),"")</f>
        <v/>
      </c>
      <c r="Z138" s="4"/>
      <c r="AB138" s="18"/>
      <c r="AC138" s="25" t="str">
        <f t="shared" ca="1" si="101"/>
        <v/>
      </c>
      <c r="AD138" s="20"/>
      <c r="AE138" s="18"/>
      <c r="AF138" s="26"/>
      <c r="AG138" s="30"/>
      <c r="AH138" s="28"/>
      <c r="AI138" s="241"/>
      <c r="AJ138" s="242"/>
      <c r="AK138" s="242"/>
      <c r="AL138" s="242"/>
      <c r="AM138" s="242"/>
      <c r="AN138" s="242"/>
      <c r="AO138" s="242"/>
      <c r="AP138" s="242"/>
      <c r="AQ138" s="243"/>
      <c r="AR138" s="28"/>
      <c r="AS138" s="29"/>
      <c r="AT138" s="19"/>
      <c r="AU138" s="27"/>
      <c r="AV138" s="20"/>
      <c r="AZ138" s="31"/>
      <c r="BM138" s="29" t="str">
        <f ca="1">IFERROR(IF(INDIRECT("'ENROLLMENT'!" &amp; SUBSTITUTE(ADDRESS(1,MATCH(BM$1,#REF!,0),4),"1","") &amp; $AC138 )="","",INDIRECT("'ENROLLMENT'!" &amp; SUBSTITUTE(ADDRESS(1,MATCH(BM$1,#REF!,0),4),"1","") &amp; $AC138 )),"")</f>
        <v/>
      </c>
      <c r="BN138" s="33"/>
      <c r="BO138" s="29" t="str">
        <f ca="1">IFERROR(IF(INDIRECT("'ENROLLMENT'!" &amp; SUBSTITUTE(ADDRESS(1,MATCH(BO$1,#REF!,0),4),"1","") &amp; $AC138 )="","",INDIRECT("'ENROLLMENT'!" &amp; SUBSTITUTE(ADDRESS(1,MATCH(BO$1,#REF!,0),4),"1","") &amp; $AC138 )),"")</f>
        <v/>
      </c>
      <c r="BP138" s="33"/>
      <c r="BQ138" s="29" t="str">
        <f ca="1">IFERROR(IF(INDIRECT("'ENROLLMENT'!" &amp; SUBSTITUTE(ADDRESS(1,MATCH(BQ$1,#REF!,0),4),"1","") &amp; $AC138 )="","",INDIRECT("'ENROLLMENT'!" &amp; SUBSTITUTE(ADDRESS(1,MATCH(BQ$1,#REF!,0),4),"1","") &amp; $AC138 )),"")</f>
        <v/>
      </c>
      <c r="BS138" s="32" t="str">
        <f ca="1">IFERROR(IF(INDIRECT("'ENROLLMENT'!" &amp; SUBSTITUTE(ADDRESS(1,MATCH(BS$1,#REF!,0),4),"1","") &amp; $AC138 )="","",INDIRECT("'ENROLLMENT'!" &amp; SUBSTITUTE(ADDRESS(1,MATCH(BS$1,#REF!,0),4),"1","") &amp; $AC138 )),"")</f>
        <v/>
      </c>
      <c r="BT138" s="43"/>
      <c r="BU138" s="32" t="str">
        <f ca="1">IFERROR(IF(INDIRECT("'ENROLLMENT'!" &amp; SUBSTITUTE(ADDRESS(1,MATCH(BU$1,#REF!,0),4),"1","") &amp; $AC138 )="","",INDIRECT("'ENROLLMENT'!" &amp; SUBSTITUTE(ADDRESS(1,MATCH(BU$1,#REF!,0),4),"1","") &amp; $AC138 )),"")</f>
        <v/>
      </c>
      <c r="BW138" s="33"/>
      <c r="BZ138" s="27"/>
      <c r="CI138" s="30" t="str">
        <f t="shared" si="88"/>
        <v/>
      </c>
      <c r="CM138" s="29"/>
      <c r="CN138" s="33"/>
      <c r="CO138" s="29"/>
      <c r="CP138" s="33"/>
      <c r="CQ138" s="29" t="str">
        <f t="shared" si="89"/>
        <v/>
      </c>
      <c r="CS138" s="32" t="str">
        <f t="shared" si="90"/>
        <v/>
      </c>
      <c r="CT138" s="43"/>
      <c r="CU138" s="32" t="str">
        <f t="shared" ca="1" si="36"/>
        <v/>
      </c>
      <c r="CW138" s="32" t="str">
        <f>IFERROR(IFERROR(IF(CI138="","",SUMIFS(CU$101:CU138,$B$101:$B138,SWITCH\CALC\ACTIVE&amp;"*",$X$101:$X138, IF(CALCULATOR\LVL\FORMAT\ENTRY&lt;&gt;MARKER\CHECK,LVL\COL,"&gt;"""))),"") / IFERROR(IF(CI138="","",SUMIFS($BO$101:$BO138,$B$101:$B138,SWITCH\CALC\ACTIVE&amp;"*",$X$101:$X138, IF(CALCULATOR\LVL\FORMAT\ENTRY&lt;&gt;MARKER\CHECK,LVL\COL,"&gt;"""))),""),"")</f>
        <v/>
      </c>
      <c r="DI138" s="30" t="str">
        <f t="shared" si="91"/>
        <v/>
      </c>
      <c r="DM138" s="29"/>
      <c r="DN138" s="33"/>
      <c r="DO138" s="29"/>
      <c r="DP138" s="33"/>
      <c r="DQ138" s="29" t="str">
        <f t="shared" si="92"/>
        <v/>
      </c>
      <c r="DS138" s="32" t="str">
        <f t="shared" si="93"/>
        <v/>
      </c>
      <c r="DT138" s="43"/>
      <c r="DU138" s="32" t="str">
        <f t="shared" ca="1" si="40"/>
        <v/>
      </c>
      <c r="DW138" s="32" t="str">
        <f>IFERROR(IFERROR(IF(DI138="","",SUMIFS(DU$101:DU138,$B$101:$B138,SWITCH\CALC\ACTIVE&amp;"*",$X$101:$X138, IF(CALCULATOR\LVL\FORMAT\ENTRY&lt;&gt;MARKER\CHECK,LVL\COL,"&gt;"""))),"") / IFERROR(IF(DI138="","",SUMIFS($BO$101:$BO138,$B$101:$B138,SWITCH\CALC\ACTIVE&amp;"*",$X$101:$X138, IF(CALCULATOR\LVL\FORMAT\ENTRY&lt;&gt;MARKER\CHECK,LVL\COL,"&gt;"""))),""),"")</f>
        <v/>
      </c>
      <c r="EI138" s="30" t="str">
        <f t="shared" si="94"/>
        <v/>
      </c>
      <c r="EM138" s="29"/>
      <c r="EN138" s="33"/>
      <c r="EO138" s="29"/>
      <c r="EP138" s="33"/>
      <c r="EQ138" s="29" t="str">
        <f t="shared" si="95"/>
        <v/>
      </c>
      <c r="ES138" s="32" t="str">
        <f t="shared" si="96"/>
        <v/>
      </c>
      <c r="ET138" s="43"/>
      <c r="EU138" s="32" t="str">
        <f t="shared" ca="1" si="44"/>
        <v/>
      </c>
      <c r="EW138" s="32" t="str">
        <f>IFERROR(IFERROR(IF(EI138="","",SUMIFS(EU$101:EU138,$B$101:$B138,SWITCH\CALC\ACTIVE&amp;"*",$X$101:$X138, IF(CALCULATOR\LVL\FORMAT\ENTRY&lt;&gt;MARKER\CHECK,LVL\COL,"&gt;"""))),"") / IFERROR(IF(EI138="","",SUMIFS($BO$101:$BO138,$B$101:$B138,SWITCH\CALC\ACTIVE&amp;"*",$X$101:$X138, IF(CALCULATOR\LVL\FORMAT\ENTRY&lt;&gt;MARKER\CHECK,LVL\COL,"&gt;"""))),""),"")</f>
        <v/>
      </c>
      <c r="FI138" s="30" t="str">
        <f t="shared" si="97"/>
        <v/>
      </c>
      <c r="FM138" s="29"/>
      <c r="FN138" s="33"/>
      <c r="FO138" s="29"/>
      <c r="FP138" s="33"/>
      <c r="FQ138" s="29" t="str">
        <f t="shared" si="98"/>
        <v/>
      </c>
      <c r="FS138" s="32" t="str">
        <f t="shared" si="47"/>
        <v/>
      </c>
      <c r="FT138" s="43"/>
      <c r="FU138" s="32" t="str">
        <f t="shared" ca="1" si="48"/>
        <v/>
      </c>
      <c r="FW138" s="32" t="str">
        <f>IFERROR(IFERROR(IF(FI138="","",SUMIFS(FU$101:FU138,$B$101:$B138,SWITCH\CALC\ACTIVE&amp;"*",$X$101:$X138, IF(CALCULATOR\LVL\FORMAT\ENTRY&lt;&gt;MARKER\CHECK,LVL\COL,"&gt;"""))),"") / IFERROR(IF(FI138="","",SUMIFS($BO$101:$BO138,$B$101:$B138,SWITCH\CALC\ACTIVE&amp;"*",$X$101:$X138, IF(CALCULATOR\LVL\FORMAT\ENTRY&lt;&gt;MARKER\CHECK,LVL\COL,"&gt;"""))),""),"")</f>
        <v/>
      </c>
      <c r="FX138" s="175"/>
      <c r="FZ138" s="32" t="str">
        <f t="shared" ca="1" si="99"/>
        <v/>
      </c>
      <c r="GA138" s="32" t="str">
        <f t="shared" ref="GA138:GM138" ca="1" si="106">IFERROR(IF($J138=LARGE($J$101:$J$300,GA$98), ( INDEX( INDIRECT($FY$95),MATCH(LARGE($J$101:$J$300,GA$98),$J$101:$J$300,0)) ), FZ138 ),"")</f>
        <v/>
      </c>
      <c r="GB138" s="32" t="str">
        <f t="shared" ca="1" si="106"/>
        <v/>
      </c>
      <c r="GC138" s="32" t="str">
        <f t="shared" ca="1" si="106"/>
        <v/>
      </c>
      <c r="GD138" s="32" t="str">
        <f t="shared" ca="1" si="106"/>
        <v/>
      </c>
      <c r="GE138" s="32" t="str">
        <f t="shared" ca="1" si="106"/>
        <v/>
      </c>
      <c r="GF138" s="32" t="str">
        <f t="shared" ca="1" si="106"/>
        <v/>
      </c>
      <c r="GG138" s="32" t="str">
        <f t="shared" ca="1" si="106"/>
        <v/>
      </c>
      <c r="GH138" s="32" t="str">
        <f t="shared" ca="1" si="106"/>
        <v/>
      </c>
      <c r="GI138" s="32" t="str">
        <f t="shared" ca="1" si="106"/>
        <v/>
      </c>
      <c r="GJ138" s="32" t="str">
        <f t="shared" ca="1" si="106"/>
        <v/>
      </c>
      <c r="GK138" s="32" t="str">
        <f t="shared" ca="1" si="106"/>
        <v/>
      </c>
      <c r="GL138" s="32" t="str">
        <f t="shared" ca="1" si="106"/>
        <v/>
      </c>
      <c r="GM138" s="32" t="str">
        <f t="shared" ca="1" si="106"/>
        <v/>
      </c>
    </row>
    <row r="139" spans="2:195" ht="22.5" hidden="1" customHeight="1" thickTop="1" thickBot="1">
      <c r="B139" s="25" t="str">
        <f t="array" ref="B139">IFERROR(IF($AF139="","",IF($C139=SWITCH\CALC\INACTV,SWITCH\CALC\INACTV,IF($AG139="",SWITCH\CALC\INACTV,IF(AND(LARGE(IF($AF$101:$AF$300=$AF139,$AU$101:$AU$300),1)&gt;1,$AU139=1),SWITCH\CALC\INACTV,SWITCH\CALC\ACTIVE)))),SWITCH\CALC\ACTIVE)</f>
        <v/>
      </c>
      <c r="C139" s="25" t="str">
        <f ca="1">IFERROR(IF($AF139="","",IF(AND(CALCULATOR\LVL\FORMAT\ENTRY="",$X139&lt;&gt;LVL\COL),SWITCH\CALC\INACTV,IF(INDIRECT("'ENROLLMENT'!" &amp; SUBSTITUTE(ADDRESS(1,MATCH(C$1,#REF!,0),4),"1","") &amp; $AC139 )="","",INDIRECT("'ENROLLMENT'!" &amp; SUBSTITUTE(ADDRESS(1,MATCH(C$1,#REF!,0),4),"1","") &amp; $AC139 )))),"")</f>
        <v/>
      </c>
      <c r="D139" s="222" t="e">
        <f t="shared" ca="1" si="60"/>
        <v>#N/A</v>
      </c>
      <c r="F139" s="25">
        <v>-62</v>
      </c>
      <c r="H139" s="139" t="str">
        <f t="shared" ca="1" si="86"/>
        <v/>
      </c>
      <c r="I139" s="140"/>
      <c r="J139" s="143" t="str">
        <f t="shared" si="87"/>
        <v/>
      </c>
      <c r="L139" s="210">
        <f t="shared" si="65"/>
        <v>0</v>
      </c>
      <c r="N139" s="26" t="str">
        <f ca="1">IFERROR(IF(INDIRECT("'ENROLLMENT'!" &amp; SUBSTITUTE(ADDRESS(1,MATCH(N$1,#REF!,0),4),"1","") &amp; $AC139 )="","",INDIRECT("'ENROLLMENT'!" &amp; SUBSTITUTE(ADDRESS(1,MATCH(N$1,#REF!,0),4),"1","") &amp; $AC139 )),"")</f>
        <v/>
      </c>
      <c r="R139" s="27" t="str">
        <f t="shared" ca="1" si="32"/>
        <v/>
      </c>
      <c r="V139" s="27"/>
      <c r="X139" s="27" t="str">
        <f ca="1">IFERROR(IF(INDIRECT("'ENROLLMENT'!" &amp; SUBSTITUTE(ADDRESS(1,MATCH(X$1,#REF!,0),4),"1","") &amp; $AC139 )="","",INDIRECT("'ENROLLMENT'!" &amp; SUBSTITUTE(ADDRESS(1,MATCH(X$1,#REF!,0),4),"1","") &amp; $AC139 )),"")</f>
        <v/>
      </c>
      <c r="Z139" s="4"/>
      <c r="AB139" s="18"/>
      <c r="AC139" s="25" t="str">
        <f t="shared" ca="1" si="101"/>
        <v/>
      </c>
      <c r="AD139" s="20"/>
      <c r="AE139" s="18"/>
      <c r="AF139" s="26"/>
      <c r="AG139" s="30"/>
      <c r="AH139" s="28"/>
      <c r="AI139" s="241"/>
      <c r="AJ139" s="242"/>
      <c r="AK139" s="242"/>
      <c r="AL139" s="242"/>
      <c r="AM139" s="242"/>
      <c r="AN139" s="242"/>
      <c r="AO139" s="242"/>
      <c r="AP139" s="242"/>
      <c r="AQ139" s="243"/>
      <c r="AR139" s="28"/>
      <c r="AS139" s="29"/>
      <c r="AT139" s="19"/>
      <c r="AU139" s="27"/>
      <c r="AV139" s="20"/>
      <c r="AZ139" s="31"/>
      <c r="BM139" s="29" t="str">
        <f ca="1">IFERROR(IF(INDIRECT("'ENROLLMENT'!" &amp; SUBSTITUTE(ADDRESS(1,MATCH(BM$1,#REF!,0),4),"1","") &amp; $AC139 )="","",INDIRECT("'ENROLLMENT'!" &amp; SUBSTITUTE(ADDRESS(1,MATCH(BM$1,#REF!,0),4),"1","") &amp; $AC139 )),"")</f>
        <v/>
      </c>
      <c r="BN139" s="33"/>
      <c r="BO139" s="29" t="str">
        <f ca="1">IFERROR(IF(INDIRECT("'ENROLLMENT'!" &amp; SUBSTITUTE(ADDRESS(1,MATCH(BO$1,#REF!,0),4),"1","") &amp; $AC139 )="","",INDIRECT("'ENROLLMENT'!" &amp; SUBSTITUTE(ADDRESS(1,MATCH(BO$1,#REF!,0),4),"1","") &amp; $AC139 )),"")</f>
        <v/>
      </c>
      <c r="BP139" s="33"/>
      <c r="BQ139" s="29" t="str">
        <f ca="1">IFERROR(IF(INDIRECT("'ENROLLMENT'!" &amp; SUBSTITUTE(ADDRESS(1,MATCH(BQ$1,#REF!,0),4),"1","") &amp; $AC139 )="","",INDIRECT("'ENROLLMENT'!" &amp; SUBSTITUTE(ADDRESS(1,MATCH(BQ$1,#REF!,0),4),"1","") &amp; $AC139 )),"")</f>
        <v/>
      </c>
      <c r="BS139" s="32" t="str">
        <f ca="1">IFERROR(IF(INDIRECT("'ENROLLMENT'!" &amp; SUBSTITUTE(ADDRESS(1,MATCH(BS$1,#REF!,0),4),"1","") &amp; $AC139 )="","",INDIRECT("'ENROLLMENT'!" &amp; SUBSTITUTE(ADDRESS(1,MATCH(BS$1,#REF!,0),4),"1","") &amp; $AC139 )),"")</f>
        <v/>
      </c>
      <c r="BT139" s="43"/>
      <c r="BU139" s="32" t="str">
        <f ca="1">IFERROR(IF(INDIRECT("'ENROLLMENT'!" &amp; SUBSTITUTE(ADDRESS(1,MATCH(BU$1,#REF!,0),4),"1","") &amp; $AC139 )="","",INDIRECT("'ENROLLMENT'!" &amp; SUBSTITUTE(ADDRESS(1,MATCH(BU$1,#REF!,0),4),"1","") &amp; $AC139 )),"")</f>
        <v/>
      </c>
      <c r="BW139" s="33"/>
      <c r="BZ139" s="27"/>
      <c r="CI139" s="30" t="str">
        <f t="shared" si="88"/>
        <v/>
      </c>
      <c r="CM139" s="29"/>
      <c r="CN139" s="33"/>
      <c r="CO139" s="29"/>
      <c r="CP139" s="33"/>
      <c r="CQ139" s="29" t="str">
        <f t="shared" si="89"/>
        <v/>
      </c>
      <c r="CS139" s="32" t="str">
        <f t="shared" si="90"/>
        <v/>
      </c>
      <c r="CT139" s="43"/>
      <c r="CU139" s="32" t="str">
        <f t="shared" ca="1" si="36"/>
        <v/>
      </c>
      <c r="CW139" s="32" t="str">
        <f>IFERROR(IFERROR(IF(CI139="","",SUMIFS(CU$101:CU139,$B$101:$B139,SWITCH\CALC\ACTIVE&amp;"*",$X$101:$X139, IF(CALCULATOR\LVL\FORMAT\ENTRY&lt;&gt;MARKER\CHECK,LVL\COL,"&gt;"""))),"") / IFERROR(IF(CI139="","",SUMIFS($BO$101:$BO139,$B$101:$B139,SWITCH\CALC\ACTIVE&amp;"*",$X$101:$X139, IF(CALCULATOR\LVL\FORMAT\ENTRY&lt;&gt;MARKER\CHECK,LVL\COL,"&gt;"""))),""),"")</f>
        <v/>
      </c>
      <c r="DI139" s="30" t="str">
        <f t="shared" si="91"/>
        <v/>
      </c>
      <c r="DM139" s="29"/>
      <c r="DN139" s="33"/>
      <c r="DO139" s="29"/>
      <c r="DP139" s="33"/>
      <c r="DQ139" s="29" t="str">
        <f t="shared" si="92"/>
        <v/>
      </c>
      <c r="DS139" s="32" t="str">
        <f t="shared" si="93"/>
        <v/>
      </c>
      <c r="DT139" s="43"/>
      <c r="DU139" s="32" t="str">
        <f t="shared" ca="1" si="40"/>
        <v/>
      </c>
      <c r="DW139" s="32" t="str">
        <f>IFERROR(IFERROR(IF(DI139="","",SUMIFS(DU$101:DU139,$B$101:$B139,SWITCH\CALC\ACTIVE&amp;"*",$X$101:$X139, IF(CALCULATOR\LVL\FORMAT\ENTRY&lt;&gt;MARKER\CHECK,LVL\COL,"&gt;"""))),"") / IFERROR(IF(DI139="","",SUMIFS($BO$101:$BO139,$B$101:$B139,SWITCH\CALC\ACTIVE&amp;"*",$X$101:$X139, IF(CALCULATOR\LVL\FORMAT\ENTRY&lt;&gt;MARKER\CHECK,LVL\COL,"&gt;"""))),""),"")</f>
        <v/>
      </c>
      <c r="EI139" s="30" t="str">
        <f t="shared" si="94"/>
        <v/>
      </c>
      <c r="EM139" s="29"/>
      <c r="EN139" s="33"/>
      <c r="EO139" s="29"/>
      <c r="EP139" s="33"/>
      <c r="EQ139" s="29" t="str">
        <f t="shared" si="95"/>
        <v/>
      </c>
      <c r="ES139" s="32" t="str">
        <f t="shared" si="96"/>
        <v/>
      </c>
      <c r="ET139" s="43"/>
      <c r="EU139" s="32" t="str">
        <f t="shared" ca="1" si="44"/>
        <v/>
      </c>
      <c r="EW139" s="32" t="str">
        <f>IFERROR(IFERROR(IF(EI139="","",SUMIFS(EU$101:EU139,$B$101:$B139,SWITCH\CALC\ACTIVE&amp;"*",$X$101:$X139, IF(CALCULATOR\LVL\FORMAT\ENTRY&lt;&gt;MARKER\CHECK,LVL\COL,"&gt;"""))),"") / IFERROR(IF(EI139="","",SUMIFS($BO$101:$BO139,$B$101:$B139,SWITCH\CALC\ACTIVE&amp;"*",$X$101:$X139, IF(CALCULATOR\LVL\FORMAT\ENTRY&lt;&gt;MARKER\CHECK,LVL\COL,"&gt;"""))),""),"")</f>
        <v/>
      </c>
      <c r="FI139" s="30" t="str">
        <f t="shared" si="97"/>
        <v/>
      </c>
      <c r="FM139" s="29"/>
      <c r="FN139" s="33"/>
      <c r="FO139" s="29"/>
      <c r="FP139" s="33"/>
      <c r="FQ139" s="29" t="str">
        <f t="shared" si="98"/>
        <v/>
      </c>
      <c r="FS139" s="32" t="str">
        <f t="shared" si="47"/>
        <v/>
      </c>
      <c r="FT139" s="43"/>
      <c r="FU139" s="32" t="str">
        <f t="shared" ca="1" si="48"/>
        <v/>
      </c>
      <c r="FW139" s="32" t="str">
        <f>IFERROR(IFERROR(IF(FI139="","",SUMIFS(FU$101:FU139,$B$101:$B139,SWITCH\CALC\ACTIVE&amp;"*",$X$101:$X139, IF(CALCULATOR\LVL\FORMAT\ENTRY&lt;&gt;MARKER\CHECK,LVL\COL,"&gt;"""))),"") / IFERROR(IF(FI139="","",SUMIFS($BO$101:$BO139,$B$101:$B139,SWITCH\CALC\ACTIVE&amp;"*",$X$101:$X139, IF(CALCULATOR\LVL\FORMAT\ENTRY&lt;&gt;MARKER\CHECK,LVL\COL,"&gt;"""))),""),"")</f>
        <v/>
      </c>
      <c r="FX139" s="175"/>
      <c r="FZ139" s="32" t="str">
        <f t="shared" ca="1" si="99"/>
        <v/>
      </c>
      <c r="GA139" s="32" t="str">
        <f t="shared" ref="GA139:GM139" ca="1" si="107">IFERROR(IF($J139=LARGE($J$101:$J$300,GA$98), ( INDEX( INDIRECT($FY$95),MATCH(LARGE($J$101:$J$300,GA$98),$J$101:$J$300,0)) ), FZ139 ),"")</f>
        <v/>
      </c>
      <c r="GB139" s="32" t="str">
        <f t="shared" ca="1" si="107"/>
        <v/>
      </c>
      <c r="GC139" s="32" t="str">
        <f t="shared" ca="1" si="107"/>
        <v/>
      </c>
      <c r="GD139" s="32" t="str">
        <f t="shared" ca="1" si="107"/>
        <v/>
      </c>
      <c r="GE139" s="32" t="str">
        <f t="shared" ca="1" si="107"/>
        <v/>
      </c>
      <c r="GF139" s="32" t="str">
        <f t="shared" ca="1" si="107"/>
        <v/>
      </c>
      <c r="GG139" s="32" t="str">
        <f t="shared" ca="1" si="107"/>
        <v/>
      </c>
      <c r="GH139" s="32" t="str">
        <f t="shared" ca="1" si="107"/>
        <v/>
      </c>
      <c r="GI139" s="32" t="str">
        <f t="shared" ca="1" si="107"/>
        <v/>
      </c>
      <c r="GJ139" s="32" t="str">
        <f t="shared" ca="1" si="107"/>
        <v/>
      </c>
      <c r="GK139" s="32" t="str">
        <f t="shared" ca="1" si="107"/>
        <v/>
      </c>
      <c r="GL139" s="32" t="str">
        <f t="shared" ca="1" si="107"/>
        <v/>
      </c>
      <c r="GM139" s="32" t="str">
        <f t="shared" ca="1" si="107"/>
        <v/>
      </c>
    </row>
    <row r="140" spans="2:195" ht="22.5" hidden="1" customHeight="1" thickTop="1" thickBot="1">
      <c r="B140" s="25" t="str">
        <f t="array" ref="B140">IFERROR(IF($AF140="","",IF($C140=SWITCH\CALC\INACTV,SWITCH\CALC\INACTV,IF($AG140="",SWITCH\CALC\INACTV,IF(AND(LARGE(IF($AF$101:$AF$300=$AF140,$AU$101:$AU$300),1)&gt;1,$AU140=1),SWITCH\CALC\INACTV,SWITCH\CALC\ACTIVE)))),SWITCH\CALC\ACTIVE)</f>
        <v/>
      </c>
      <c r="C140" s="25" t="str">
        <f ca="1">IFERROR(IF($AF140="","",IF(AND(CALCULATOR\LVL\FORMAT\ENTRY="",$X140&lt;&gt;LVL\COL),SWITCH\CALC\INACTV,IF(INDIRECT("'ENROLLMENT'!" &amp; SUBSTITUTE(ADDRESS(1,MATCH(C$1,#REF!,0),4),"1","") &amp; $AC140 )="","",INDIRECT("'ENROLLMENT'!" &amp; SUBSTITUTE(ADDRESS(1,MATCH(C$1,#REF!,0),4),"1","") &amp; $AC140 )))),"")</f>
        <v/>
      </c>
      <c r="D140" s="222" t="e">
        <f t="shared" ca="1" si="60"/>
        <v>#N/A</v>
      </c>
      <c r="F140" s="25">
        <v>-61</v>
      </c>
      <c r="H140" s="139" t="str">
        <f t="shared" ca="1" si="86"/>
        <v/>
      </c>
      <c r="I140" s="140"/>
      <c r="J140" s="143" t="str">
        <f t="shared" si="87"/>
        <v/>
      </c>
      <c r="L140" s="210">
        <f t="shared" si="65"/>
        <v>0</v>
      </c>
      <c r="N140" s="26" t="str">
        <f ca="1">IFERROR(IF(INDIRECT("'ENROLLMENT'!" &amp; SUBSTITUTE(ADDRESS(1,MATCH(N$1,#REF!,0),4),"1","") &amp; $AC140 )="","",INDIRECT("'ENROLLMENT'!" &amp; SUBSTITUTE(ADDRESS(1,MATCH(N$1,#REF!,0),4),"1","") &amp; $AC140 )),"")</f>
        <v/>
      </c>
      <c r="R140" s="27" t="str">
        <f t="shared" ca="1" si="32"/>
        <v/>
      </c>
      <c r="V140" s="27"/>
      <c r="X140" s="27" t="str">
        <f ca="1">IFERROR(IF(INDIRECT("'ENROLLMENT'!" &amp; SUBSTITUTE(ADDRESS(1,MATCH(X$1,#REF!,0),4),"1","") &amp; $AC140 )="","",INDIRECT("'ENROLLMENT'!" &amp; SUBSTITUTE(ADDRESS(1,MATCH(X$1,#REF!,0),4),"1","") &amp; $AC140 )),"")</f>
        <v/>
      </c>
      <c r="Z140" s="4"/>
      <c r="AB140" s="18"/>
      <c r="AC140" s="25" t="str">
        <f t="shared" ca="1" si="101"/>
        <v/>
      </c>
      <c r="AD140" s="20"/>
      <c r="AE140" s="18"/>
      <c r="AF140" s="26"/>
      <c r="AG140" s="30"/>
      <c r="AH140" s="28"/>
      <c r="AI140" s="241"/>
      <c r="AJ140" s="242"/>
      <c r="AK140" s="242"/>
      <c r="AL140" s="242"/>
      <c r="AM140" s="242"/>
      <c r="AN140" s="242"/>
      <c r="AO140" s="242"/>
      <c r="AP140" s="242"/>
      <c r="AQ140" s="243"/>
      <c r="AR140" s="28"/>
      <c r="AS140" s="29"/>
      <c r="AT140" s="19"/>
      <c r="AU140" s="27"/>
      <c r="AV140" s="20"/>
      <c r="AZ140" s="31"/>
      <c r="BM140" s="29" t="str">
        <f ca="1">IFERROR(IF(INDIRECT("'ENROLLMENT'!" &amp; SUBSTITUTE(ADDRESS(1,MATCH(BM$1,#REF!,0),4),"1","") &amp; $AC140 )="","",INDIRECT("'ENROLLMENT'!" &amp; SUBSTITUTE(ADDRESS(1,MATCH(BM$1,#REF!,0),4),"1","") &amp; $AC140 )),"")</f>
        <v/>
      </c>
      <c r="BN140" s="33"/>
      <c r="BO140" s="29" t="str">
        <f ca="1">IFERROR(IF(INDIRECT("'ENROLLMENT'!" &amp; SUBSTITUTE(ADDRESS(1,MATCH(BO$1,#REF!,0),4),"1","") &amp; $AC140 )="","",INDIRECT("'ENROLLMENT'!" &amp; SUBSTITUTE(ADDRESS(1,MATCH(BO$1,#REF!,0),4),"1","") &amp; $AC140 )),"")</f>
        <v/>
      </c>
      <c r="BP140" s="33"/>
      <c r="BQ140" s="29" t="str">
        <f ca="1">IFERROR(IF(INDIRECT("'ENROLLMENT'!" &amp; SUBSTITUTE(ADDRESS(1,MATCH(BQ$1,#REF!,0),4),"1","") &amp; $AC140 )="","",INDIRECT("'ENROLLMENT'!" &amp; SUBSTITUTE(ADDRESS(1,MATCH(BQ$1,#REF!,0),4),"1","") &amp; $AC140 )),"")</f>
        <v/>
      </c>
      <c r="BS140" s="32" t="str">
        <f ca="1">IFERROR(IF(INDIRECT("'ENROLLMENT'!" &amp; SUBSTITUTE(ADDRESS(1,MATCH(BS$1,#REF!,0),4),"1","") &amp; $AC140 )="","",INDIRECT("'ENROLLMENT'!" &amp; SUBSTITUTE(ADDRESS(1,MATCH(BS$1,#REF!,0),4),"1","") &amp; $AC140 )),"")</f>
        <v/>
      </c>
      <c r="BT140" s="43"/>
      <c r="BU140" s="32" t="str">
        <f ca="1">IFERROR(IF(INDIRECT("'ENROLLMENT'!" &amp; SUBSTITUTE(ADDRESS(1,MATCH(BU$1,#REF!,0),4),"1","") &amp; $AC140 )="","",INDIRECT("'ENROLLMENT'!" &amp; SUBSTITUTE(ADDRESS(1,MATCH(BU$1,#REF!,0),4),"1","") &amp; $AC140 )),"")</f>
        <v/>
      </c>
      <c r="BW140" s="33"/>
      <c r="BZ140" s="27"/>
      <c r="CI140" s="30" t="str">
        <f t="shared" si="88"/>
        <v/>
      </c>
      <c r="CM140" s="29"/>
      <c r="CN140" s="33"/>
      <c r="CO140" s="29"/>
      <c r="CP140" s="33"/>
      <c r="CQ140" s="29" t="str">
        <f t="shared" si="89"/>
        <v/>
      </c>
      <c r="CS140" s="32" t="str">
        <f t="shared" si="90"/>
        <v/>
      </c>
      <c r="CT140" s="43"/>
      <c r="CU140" s="32" t="str">
        <f t="shared" ca="1" si="36"/>
        <v/>
      </c>
      <c r="CW140" s="32" t="str">
        <f>IFERROR(IFERROR(IF(CI140="","",SUMIFS(CU$101:CU140,$B$101:$B140,SWITCH\CALC\ACTIVE&amp;"*",$X$101:$X140, IF(CALCULATOR\LVL\FORMAT\ENTRY&lt;&gt;MARKER\CHECK,LVL\COL,"&gt;"""))),"") / IFERROR(IF(CI140="","",SUMIFS($BO$101:$BO140,$B$101:$B140,SWITCH\CALC\ACTIVE&amp;"*",$X$101:$X140, IF(CALCULATOR\LVL\FORMAT\ENTRY&lt;&gt;MARKER\CHECK,LVL\COL,"&gt;"""))),""),"")</f>
        <v/>
      </c>
      <c r="DI140" s="30" t="str">
        <f t="shared" si="91"/>
        <v/>
      </c>
      <c r="DM140" s="29"/>
      <c r="DN140" s="33"/>
      <c r="DO140" s="29"/>
      <c r="DP140" s="33"/>
      <c r="DQ140" s="29" t="str">
        <f t="shared" si="92"/>
        <v/>
      </c>
      <c r="DS140" s="32" t="str">
        <f t="shared" si="93"/>
        <v/>
      </c>
      <c r="DT140" s="43"/>
      <c r="DU140" s="32" t="str">
        <f t="shared" ca="1" si="40"/>
        <v/>
      </c>
      <c r="DW140" s="32" t="str">
        <f>IFERROR(IFERROR(IF(DI140="","",SUMIFS(DU$101:DU140,$B$101:$B140,SWITCH\CALC\ACTIVE&amp;"*",$X$101:$X140, IF(CALCULATOR\LVL\FORMAT\ENTRY&lt;&gt;MARKER\CHECK,LVL\COL,"&gt;"""))),"") / IFERROR(IF(DI140="","",SUMIFS($BO$101:$BO140,$B$101:$B140,SWITCH\CALC\ACTIVE&amp;"*",$X$101:$X140, IF(CALCULATOR\LVL\FORMAT\ENTRY&lt;&gt;MARKER\CHECK,LVL\COL,"&gt;"""))),""),"")</f>
        <v/>
      </c>
      <c r="EI140" s="30" t="str">
        <f t="shared" si="94"/>
        <v/>
      </c>
      <c r="EM140" s="29"/>
      <c r="EN140" s="33"/>
      <c r="EO140" s="29"/>
      <c r="EP140" s="33"/>
      <c r="EQ140" s="29" t="str">
        <f t="shared" si="95"/>
        <v/>
      </c>
      <c r="ES140" s="32" t="str">
        <f t="shared" si="96"/>
        <v/>
      </c>
      <c r="ET140" s="43"/>
      <c r="EU140" s="32" t="str">
        <f t="shared" ca="1" si="44"/>
        <v/>
      </c>
      <c r="EW140" s="32" t="str">
        <f>IFERROR(IFERROR(IF(EI140="","",SUMIFS(EU$101:EU140,$B$101:$B140,SWITCH\CALC\ACTIVE&amp;"*",$X$101:$X140, IF(CALCULATOR\LVL\FORMAT\ENTRY&lt;&gt;MARKER\CHECK,LVL\COL,"&gt;"""))),"") / IFERROR(IF(EI140="","",SUMIFS($BO$101:$BO140,$B$101:$B140,SWITCH\CALC\ACTIVE&amp;"*",$X$101:$X140, IF(CALCULATOR\LVL\FORMAT\ENTRY&lt;&gt;MARKER\CHECK,LVL\COL,"&gt;"""))),""),"")</f>
        <v/>
      </c>
      <c r="FI140" s="30" t="str">
        <f t="shared" si="97"/>
        <v/>
      </c>
      <c r="FM140" s="29"/>
      <c r="FN140" s="33"/>
      <c r="FO140" s="29"/>
      <c r="FP140" s="33"/>
      <c r="FQ140" s="29" t="str">
        <f t="shared" si="98"/>
        <v/>
      </c>
      <c r="FS140" s="32" t="str">
        <f t="shared" si="47"/>
        <v/>
      </c>
      <c r="FT140" s="43"/>
      <c r="FU140" s="32" t="str">
        <f t="shared" ca="1" si="48"/>
        <v/>
      </c>
      <c r="FW140" s="32" t="str">
        <f>IFERROR(IFERROR(IF(FI140="","",SUMIFS(FU$101:FU140,$B$101:$B140,SWITCH\CALC\ACTIVE&amp;"*",$X$101:$X140, IF(CALCULATOR\LVL\FORMAT\ENTRY&lt;&gt;MARKER\CHECK,LVL\COL,"&gt;"""))),"") / IFERROR(IF(FI140="","",SUMIFS($BO$101:$BO140,$B$101:$B140,SWITCH\CALC\ACTIVE&amp;"*",$X$101:$X140, IF(CALCULATOR\LVL\FORMAT\ENTRY&lt;&gt;MARKER\CHECK,LVL\COL,"&gt;"""))),""),"")</f>
        <v/>
      </c>
      <c r="FX140" s="175"/>
      <c r="FZ140" s="32" t="str">
        <f t="shared" ca="1" si="99"/>
        <v/>
      </c>
      <c r="GA140" s="32" t="str">
        <f t="shared" ref="GA140:GM140" ca="1" si="108">IFERROR(IF($J140=LARGE($J$101:$J$300,GA$98), ( INDEX( INDIRECT($FY$95),MATCH(LARGE($J$101:$J$300,GA$98),$J$101:$J$300,0)) ), FZ140 ),"")</f>
        <v/>
      </c>
      <c r="GB140" s="32" t="str">
        <f t="shared" ca="1" si="108"/>
        <v/>
      </c>
      <c r="GC140" s="32" t="str">
        <f t="shared" ca="1" si="108"/>
        <v/>
      </c>
      <c r="GD140" s="32" t="str">
        <f t="shared" ca="1" si="108"/>
        <v/>
      </c>
      <c r="GE140" s="32" t="str">
        <f t="shared" ca="1" si="108"/>
        <v/>
      </c>
      <c r="GF140" s="32" t="str">
        <f t="shared" ca="1" si="108"/>
        <v/>
      </c>
      <c r="GG140" s="32" t="str">
        <f t="shared" ca="1" si="108"/>
        <v/>
      </c>
      <c r="GH140" s="32" t="str">
        <f t="shared" ca="1" si="108"/>
        <v/>
      </c>
      <c r="GI140" s="32" t="str">
        <f t="shared" ca="1" si="108"/>
        <v/>
      </c>
      <c r="GJ140" s="32" t="str">
        <f t="shared" ca="1" si="108"/>
        <v/>
      </c>
      <c r="GK140" s="32" t="str">
        <f t="shared" ca="1" si="108"/>
        <v/>
      </c>
      <c r="GL140" s="32" t="str">
        <f t="shared" ca="1" si="108"/>
        <v/>
      </c>
      <c r="GM140" s="32" t="str">
        <f t="shared" ca="1" si="108"/>
        <v/>
      </c>
    </row>
    <row r="141" spans="2:195" ht="22.5" hidden="1" customHeight="1" thickTop="1" thickBot="1">
      <c r="B141" s="25" t="str">
        <f t="array" ref="B141">IFERROR(IF($AF141="","",IF($C141=SWITCH\CALC\INACTV,SWITCH\CALC\INACTV,IF($AG141="",SWITCH\CALC\INACTV,IF(AND(LARGE(IF($AF$101:$AF$300=$AF141,$AU$101:$AU$300),1)&gt;1,$AU141=1),SWITCH\CALC\INACTV,SWITCH\CALC\ACTIVE)))),SWITCH\CALC\ACTIVE)</f>
        <v/>
      </c>
      <c r="C141" s="25" t="str">
        <f ca="1">IFERROR(IF($AF141="","",IF(AND(CALCULATOR\LVL\FORMAT\ENTRY="",$X141&lt;&gt;LVL\COL),SWITCH\CALC\INACTV,IF(INDIRECT("'ENROLLMENT'!" &amp; SUBSTITUTE(ADDRESS(1,MATCH(C$1,#REF!,0),4),"1","") &amp; $AC141 )="","",INDIRECT("'ENROLLMENT'!" &amp; SUBSTITUTE(ADDRESS(1,MATCH(C$1,#REF!,0),4),"1","") &amp; $AC141 )))),"")</f>
        <v/>
      </c>
      <c r="D141" s="222" t="e">
        <f t="shared" ref="D141:D172" ca="1" si="109">INDEX(INDIRECT(IF($AG141=GRADE.LTR\D,AV$1,IF($AG141=GRADE.LTR\F,AV$2,AV$3))),MATCH($AF141,INDIRECT($AC$2),0))</f>
        <v>#N/A</v>
      </c>
      <c r="F141" s="25">
        <v>-60</v>
      </c>
      <c r="H141" s="139" t="str">
        <f t="shared" ca="1" si="86"/>
        <v/>
      </c>
      <c r="I141" s="140"/>
      <c r="J141" s="143" t="str">
        <f t="shared" si="87"/>
        <v/>
      </c>
      <c r="L141" s="210">
        <f t="shared" si="65"/>
        <v>0</v>
      </c>
      <c r="N141" s="26" t="str">
        <f ca="1">IFERROR(IF(INDIRECT("'ENROLLMENT'!" &amp; SUBSTITUTE(ADDRESS(1,MATCH(N$1,#REF!,0),4),"1","") &amp; $AC141 )="","",INDIRECT("'ENROLLMENT'!" &amp; SUBSTITUTE(ADDRESS(1,MATCH(N$1,#REF!,0),4),"1","") &amp; $AC141 )),"")</f>
        <v/>
      </c>
      <c r="R141" s="27" t="str">
        <f t="shared" ca="1" si="32"/>
        <v/>
      </c>
      <c r="V141" s="27"/>
      <c r="X141" s="27" t="str">
        <f ca="1">IFERROR(IF(INDIRECT("'ENROLLMENT'!" &amp; SUBSTITUTE(ADDRESS(1,MATCH(X$1,#REF!,0),4),"1","") &amp; $AC141 )="","",INDIRECT("'ENROLLMENT'!" &amp; SUBSTITUTE(ADDRESS(1,MATCH(X$1,#REF!,0),4),"1","") &amp; $AC141 )),"")</f>
        <v/>
      </c>
      <c r="Z141" s="4"/>
      <c r="AB141" s="18"/>
      <c r="AC141" s="25" t="str">
        <f t="shared" ca="1" si="101"/>
        <v/>
      </c>
      <c r="AD141" s="20"/>
      <c r="AE141" s="18"/>
      <c r="AF141" s="26"/>
      <c r="AG141" s="30"/>
      <c r="AH141" s="28"/>
      <c r="AI141" s="241"/>
      <c r="AJ141" s="242"/>
      <c r="AK141" s="242"/>
      <c r="AL141" s="242"/>
      <c r="AM141" s="242"/>
      <c r="AN141" s="242"/>
      <c r="AO141" s="242"/>
      <c r="AP141" s="242"/>
      <c r="AQ141" s="243"/>
      <c r="AR141" s="28"/>
      <c r="AS141" s="29"/>
      <c r="AT141" s="19"/>
      <c r="AU141" s="27"/>
      <c r="AV141" s="20"/>
      <c r="AZ141" s="31"/>
      <c r="BM141" s="29" t="str">
        <f ca="1">IFERROR(IF(INDIRECT("'ENROLLMENT'!" &amp; SUBSTITUTE(ADDRESS(1,MATCH(BM$1,#REF!,0),4),"1","") &amp; $AC141 )="","",INDIRECT("'ENROLLMENT'!" &amp; SUBSTITUTE(ADDRESS(1,MATCH(BM$1,#REF!,0),4),"1","") &amp; $AC141 )),"")</f>
        <v/>
      </c>
      <c r="BN141" s="33"/>
      <c r="BO141" s="29" t="str">
        <f ca="1">IFERROR(IF(INDIRECT("'ENROLLMENT'!" &amp; SUBSTITUTE(ADDRESS(1,MATCH(BO$1,#REF!,0),4),"1","") &amp; $AC141 )="","",INDIRECT("'ENROLLMENT'!" &amp; SUBSTITUTE(ADDRESS(1,MATCH(BO$1,#REF!,0),4),"1","") &amp; $AC141 )),"")</f>
        <v/>
      </c>
      <c r="BP141" s="33"/>
      <c r="BQ141" s="29" t="str">
        <f ca="1">IFERROR(IF(INDIRECT("'ENROLLMENT'!" &amp; SUBSTITUTE(ADDRESS(1,MATCH(BQ$1,#REF!,0),4),"1","") &amp; $AC141 )="","",INDIRECT("'ENROLLMENT'!" &amp; SUBSTITUTE(ADDRESS(1,MATCH(BQ$1,#REF!,0),4),"1","") &amp; $AC141 )),"")</f>
        <v/>
      </c>
      <c r="BS141" s="32" t="str">
        <f ca="1">IFERROR(IF(INDIRECT("'ENROLLMENT'!" &amp; SUBSTITUTE(ADDRESS(1,MATCH(BS$1,#REF!,0),4),"1","") &amp; $AC141 )="","",INDIRECT("'ENROLLMENT'!" &amp; SUBSTITUTE(ADDRESS(1,MATCH(BS$1,#REF!,0),4),"1","") &amp; $AC141 )),"")</f>
        <v/>
      </c>
      <c r="BT141" s="43"/>
      <c r="BU141" s="32" t="str">
        <f ca="1">IFERROR(IF(INDIRECT("'ENROLLMENT'!" &amp; SUBSTITUTE(ADDRESS(1,MATCH(BU$1,#REF!,0),4),"1","") &amp; $AC141 )="","",INDIRECT("'ENROLLMENT'!" &amp; SUBSTITUTE(ADDRESS(1,MATCH(BU$1,#REF!,0),4),"1","") &amp; $AC141 )),"")</f>
        <v/>
      </c>
      <c r="BW141" s="33"/>
      <c r="BZ141" s="27"/>
      <c r="CI141" s="30" t="str">
        <f t="shared" si="88"/>
        <v/>
      </c>
      <c r="CM141" s="29"/>
      <c r="CN141" s="33"/>
      <c r="CO141" s="29"/>
      <c r="CP141" s="33"/>
      <c r="CQ141" s="29" t="str">
        <f t="shared" si="89"/>
        <v/>
      </c>
      <c r="CS141" s="32" t="str">
        <f t="shared" si="90"/>
        <v/>
      </c>
      <c r="CT141" s="43"/>
      <c r="CU141" s="32" t="str">
        <f t="shared" ca="1" si="36"/>
        <v/>
      </c>
      <c r="CW141" s="32" t="str">
        <f>IFERROR(IFERROR(IF(CI141="","",SUMIFS(CU$101:CU141,$B$101:$B141,SWITCH\CALC\ACTIVE&amp;"*",$X$101:$X141, IF(CALCULATOR\LVL\FORMAT\ENTRY&lt;&gt;MARKER\CHECK,LVL\COL,"&gt;"""))),"") / IFERROR(IF(CI141="","",SUMIFS($BO$101:$BO141,$B$101:$B141,SWITCH\CALC\ACTIVE&amp;"*",$X$101:$X141, IF(CALCULATOR\LVL\FORMAT\ENTRY&lt;&gt;MARKER\CHECK,LVL\COL,"&gt;"""))),""),"")</f>
        <v/>
      </c>
      <c r="DI141" s="30" t="str">
        <f t="shared" si="91"/>
        <v/>
      </c>
      <c r="DM141" s="29"/>
      <c r="DN141" s="33"/>
      <c r="DO141" s="29"/>
      <c r="DP141" s="33"/>
      <c r="DQ141" s="29" t="str">
        <f t="shared" si="92"/>
        <v/>
      </c>
      <c r="DS141" s="32" t="str">
        <f t="shared" si="93"/>
        <v/>
      </c>
      <c r="DT141" s="43"/>
      <c r="DU141" s="32" t="str">
        <f t="shared" ca="1" si="40"/>
        <v/>
      </c>
      <c r="DW141" s="32" t="str">
        <f>IFERROR(IFERROR(IF(DI141="","",SUMIFS(DU$101:DU141,$B$101:$B141,SWITCH\CALC\ACTIVE&amp;"*",$X$101:$X141, IF(CALCULATOR\LVL\FORMAT\ENTRY&lt;&gt;MARKER\CHECK,LVL\COL,"&gt;"""))),"") / IFERROR(IF(DI141="","",SUMIFS($BO$101:$BO141,$B$101:$B141,SWITCH\CALC\ACTIVE&amp;"*",$X$101:$X141, IF(CALCULATOR\LVL\FORMAT\ENTRY&lt;&gt;MARKER\CHECK,LVL\COL,"&gt;"""))),""),"")</f>
        <v/>
      </c>
      <c r="EI141" s="30" t="str">
        <f t="shared" si="94"/>
        <v/>
      </c>
      <c r="EM141" s="29"/>
      <c r="EN141" s="33"/>
      <c r="EO141" s="29"/>
      <c r="EP141" s="33"/>
      <c r="EQ141" s="29" t="str">
        <f t="shared" si="95"/>
        <v/>
      </c>
      <c r="ES141" s="32" t="str">
        <f t="shared" si="96"/>
        <v/>
      </c>
      <c r="ET141" s="43"/>
      <c r="EU141" s="32" t="str">
        <f t="shared" ca="1" si="44"/>
        <v/>
      </c>
      <c r="EW141" s="32" t="str">
        <f>IFERROR(IFERROR(IF(EI141="","",SUMIFS(EU$101:EU141,$B$101:$B141,SWITCH\CALC\ACTIVE&amp;"*",$X$101:$X141, IF(CALCULATOR\LVL\FORMAT\ENTRY&lt;&gt;MARKER\CHECK,LVL\COL,"&gt;"""))),"") / IFERROR(IF(EI141="","",SUMIFS($BO$101:$BO141,$B$101:$B141,SWITCH\CALC\ACTIVE&amp;"*",$X$101:$X141, IF(CALCULATOR\LVL\FORMAT\ENTRY&lt;&gt;MARKER\CHECK,LVL\COL,"&gt;"""))),""),"")</f>
        <v/>
      </c>
      <c r="FI141" s="30" t="str">
        <f t="shared" si="97"/>
        <v/>
      </c>
      <c r="FM141" s="29"/>
      <c r="FN141" s="33"/>
      <c r="FO141" s="29"/>
      <c r="FP141" s="33"/>
      <c r="FQ141" s="29" t="str">
        <f t="shared" si="98"/>
        <v/>
      </c>
      <c r="FS141" s="32" t="str">
        <f t="shared" si="47"/>
        <v/>
      </c>
      <c r="FT141" s="43"/>
      <c r="FU141" s="32" t="str">
        <f t="shared" ca="1" si="48"/>
        <v/>
      </c>
      <c r="FW141" s="32" t="str">
        <f>IFERROR(IFERROR(IF(FI141="","",SUMIFS(FU$101:FU141,$B$101:$B141,SWITCH\CALC\ACTIVE&amp;"*",$X$101:$X141, IF(CALCULATOR\LVL\FORMAT\ENTRY&lt;&gt;MARKER\CHECK,LVL\COL,"&gt;"""))),"") / IFERROR(IF(FI141="","",SUMIFS($BO$101:$BO141,$B$101:$B141,SWITCH\CALC\ACTIVE&amp;"*",$X$101:$X141, IF(CALCULATOR\LVL\FORMAT\ENTRY&lt;&gt;MARKER\CHECK,LVL\COL,"&gt;"""))),""),"")</f>
        <v/>
      </c>
      <c r="FX141" s="175"/>
      <c r="FZ141" s="32" t="str">
        <f t="shared" ca="1" si="99"/>
        <v/>
      </c>
      <c r="GA141" s="32" t="str">
        <f t="shared" ref="GA141:GM141" ca="1" si="110">IFERROR(IF($J141=LARGE($J$101:$J$300,GA$98), ( INDEX( INDIRECT($FY$95),MATCH(LARGE($J$101:$J$300,GA$98),$J$101:$J$300,0)) ), FZ141 ),"")</f>
        <v/>
      </c>
      <c r="GB141" s="32" t="str">
        <f t="shared" ca="1" si="110"/>
        <v/>
      </c>
      <c r="GC141" s="32" t="str">
        <f t="shared" ca="1" si="110"/>
        <v/>
      </c>
      <c r="GD141" s="32" t="str">
        <f t="shared" ca="1" si="110"/>
        <v/>
      </c>
      <c r="GE141" s="32" t="str">
        <f t="shared" ca="1" si="110"/>
        <v/>
      </c>
      <c r="GF141" s="32" t="str">
        <f t="shared" ca="1" si="110"/>
        <v/>
      </c>
      <c r="GG141" s="32" t="str">
        <f t="shared" ca="1" si="110"/>
        <v/>
      </c>
      <c r="GH141" s="32" t="str">
        <f t="shared" ca="1" si="110"/>
        <v/>
      </c>
      <c r="GI141" s="32" t="str">
        <f t="shared" ca="1" si="110"/>
        <v/>
      </c>
      <c r="GJ141" s="32" t="str">
        <f t="shared" ca="1" si="110"/>
        <v/>
      </c>
      <c r="GK141" s="32" t="str">
        <f t="shared" ca="1" si="110"/>
        <v/>
      </c>
      <c r="GL141" s="32" t="str">
        <f t="shared" ca="1" si="110"/>
        <v/>
      </c>
      <c r="GM141" s="32" t="str">
        <f t="shared" ca="1" si="110"/>
        <v/>
      </c>
    </row>
    <row r="142" spans="2:195" ht="22.5" hidden="1" customHeight="1" thickTop="1" thickBot="1">
      <c r="B142" s="25" t="str">
        <f t="array" ref="B142">IFERROR(IF($AF142="","",IF($C142=SWITCH\CALC\INACTV,SWITCH\CALC\INACTV,IF($AG142="",SWITCH\CALC\INACTV,IF(AND(LARGE(IF($AF$101:$AF$300=$AF142,$AU$101:$AU$300),1)&gt;1,$AU142=1),SWITCH\CALC\INACTV,SWITCH\CALC\ACTIVE)))),SWITCH\CALC\ACTIVE)</f>
        <v/>
      </c>
      <c r="C142" s="25" t="str">
        <f ca="1">IFERROR(IF($AF142="","",IF(AND(CALCULATOR\LVL\FORMAT\ENTRY="",$X142&lt;&gt;LVL\COL),SWITCH\CALC\INACTV,IF(INDIRECT("'ENROLLMENT'!" &amp; SUBSTITUTE(ADDRESS(1,MATCH(C$1,#REF!,0),4),"1","") &amp; $AC142 )="","",INDIRECT("'ENROLLMENT'!" &amp; SUBSTITUTE(ADDRESS(1,MATCH(C$1,#REF!,0),4),"1","") &amp; $AC142 )))),"")</f>
        <v/>
      </c>
      <c r="D142" s="222" t="e">
        <f t="shared" ca="1" si="109"/>
        <v>#N/A</v>
      </c>
      <c r="F142" s="25">
        <v>-59</v>
      </c>
      <c r="H142" s="139" t="str">
        <f t="shared" ca="1" si="86"/>
        <v/>
      </c>
      <c r="I142" s="140"/>
      <c r="J142" s="143" t="str">
        <f t="shared" si="87"/>
        <v/>
      </c>
      <c r="L142" s="210">
        <f t="shared" si="65"/>
        <v>0</v>
      </c>
      <c r="N142" s="26" t="str">
        <f ca="1">IFERROR(IF(INDIRECT("'ENROLLMENT'!" &amp; SUBSTITUTE(ADDRESS(1,MATCH(N$1,#REF!,0),4),"1","") &amp; $AC142 )="","",INDIRECT("'ENROLLMENT'!" &amp; SUBSTITUTE(ADDRESS(1,MATCH(N$1,#REF!,0),4),"1","") &amp; $AC142 )),"")</f>
        <v/>
      </c>
      <c r="R142" s="27" t="str">
        <f t="shared" ca="1" si="32"/>
        <v/>
      </c>
      <c r="V142" s="27"/>
      <c r="X142" s="27" t="str">
        <f ca="1">IFERROR(IF(INDIRECT("'ENROLLMENT'!" &amp; SUBSTITUTE(ADDRESS(1,MATCH(X$1,#REF!,0),4),"1","") &amp; $AC142 )="","",INDIRECT("'ENROLLMENT'!" &amp; SUBSTITUTE(ADDRESS(1,MATCH(X$1,#REF!,0),4),"1","") &amp; $AC142 )),"")</f>
        <v/>
      </c>
      <c r="Z142" s="4"/>
      <c r="AB142" s="18"/>
      <c r="AC142" s="25" t="str">
        <f t="shared" ca="1" si="101"/>
        <v/>
      </c>
      <c r="AD142" s="20"/>
      <c r="AE142" s="18"/>
      <c r="AF142" s="26"/>
      <c r="AG142" s="30"/>
      <c r="AH142" s="28"/>
      <c r="AI142" s="241"/>
      <c r="AJ142" s="242"/>
      <c r="AK142" s="242"/>
      <c r="AL142" s="242"/>
      <c r="AM142" s="242"/>
      <c r="AN142" s="242"/>
      <c r="AO142" s="242"/>
      <c r="AP142" s="242"/>
      <c r="AQ142" s="243"/>
      <c r="AR142" s="28"/>
      <c r="AS142" s="29"/>
      <c r="AT142" s="19"/>
      <c r="AU142" s="27"/>
      <c r="AV142" s="20"/>
      <c r="AZ142" s="31"/>
      <c r="BM142" s="29" t="str">
        <f ca="1">IFERROR(IF(INDIRECT("'ENROLLMENT'!" &amp; SUBSTITUTE(ADDRESS(1,MATCH(BM$1,#REF!,0),4),"1","") &amp; $AC142 )="","",INDIRECT("'ENROLLMENT'!" &amp; SUBSTITUTE(ADDRESS(1,MATCH(BM$1,#REF!,0),4),"1","") &amp; $AC142 )),"")</f>
        <v/>
      </c>
      <c r="BN142" s="33"/>
      <c r="BO142" s="29" t="str">
        <f ca="1">IFERROR(IF(INDIRECT("'ENROLLMENT'!" &amp; SUBSTITUTE(ADDRESS(1,MATCH(BO$1,#REF!,0),4),"1","") &amp; $AC142 )="","",INDIRECT("'ENROLLMENT'!" &amp; SUBSTITUTE(ADDRESS(1,MATCH(BO$1,#REF!,0),4),"1","") &amp; $AC142 )),"")</f>
        <v/>
      </c>
      <c r="BP142" s="33"/>
      <c r="BQ142" s="29" t="str">
        <f ca="1">IFERROR(IF(INDIRECT("'ENROLLMENT'!" &amp; SUBSTITUTE(ADDRESS(1,MATCH(BQ$1,#REF!,0),4),"1","") &amp; $AC142 )="","",INDIRECT("'ENROLLMENT'!" &amp; SUBSTITUTE(ADDRESS(1,MATCH(BQ$1,#REF!,0),4),"1","") &amp; $AC142 )),"")</f>
        <v/>
      </c>
      <c r="BS142" s="32" t="str">
        <f ca="1">IFERROR(IF(INDIRECT("'ENROLLMENT'!" &amp; SUBSTITUTE(ADDRESS(1,MATCH(BS$1,#REF!,0),4),"1","") &amp; $AC142 )="","",INDIRECT("'ENROLLMENT'!" &amp; SUBSTITUTE(ADDRESS(1,MATCH(BS$1,#REF!,0),4),"1","") &amp; $AC142 )),"")</f>
        <v/>
      </c>
      <c r="BT142" s="43"/>
      <c r="BU142" s="32" t="str">
        <f ca="1">IFERROR(IF(INDIRECT("'ENROLLMENT'!" &amp; SUBSTITUTE(ADDRESS(1,MATCH(BU$1,#REF!,0),4),"1","") &amp; $AC142 )="","",INDIRECT("'ENROLLMENT'!" &amp; SUBSTITUTE(ADDRESS(1,MATCH(BU$1,#REF!,0),4),"1","") &amp; $AC142 )),"")</f>
        <v/>
      </c>
      <c r="BW142" s="33"/>
      <c r="BZ142" s="27"/>
      <c r="CI142" s="30" t="str">
        <f t="shared" si="88"/>
        <v/>
      </c>
      <c r="CM142" s="29"/>
      <c r="CN142" s="33"/>
      <c r="CO142" s="29"/>
      <c r="CP142" s="33"/>
      <c r="CQ142" s="29" t="str">
        <f t="shared" si="89"/>
        <v/>
      </c>
      <c r="CS142" s="32" t="str">
        <f t="shared" si="90"/>
        <v/>
      </c>
      <c r="CT142" s="43"/>
      <c r="CU142" s="32" t="str">
        <f t="shared" ca="1" si="36"/>
        <v/>
      </c>
      <c r="CW142" s="32" t="str">
        <f>IFERROR(IFERROR(IF(CI142="","",SUMIFS(CU$101:CU142,$B$101:$B142,SWITCH\CALC\ACTIVE&amp;"*",$X$101:$X142, IF(CALCULATOR\LVL\FORMAT\ENTRY&lt;&gt;MARKER\CHECK,LVL\COL,"&gt;"""))),"") / IFERROR(IF(CI142="","",SUMIFS($BO$101:$BO142,$B$101:$B142,SWITCH\CALC\ACTIVE&amp;"*",$X$101:$X142, IF(CALCULATOR\LVL\FORMAT\ENTRY&lt;&gt;MARKER\CHECK,LVL\COL,"&gt;"""))),""),"")</f>
        <v/>
      </c>
      <c r="DI142" s="30" t="str">
        <f t="shared" si="91"/>
        <v/>
      </c>
      <c r="DM142" s="29"/>
      <c r="DN142" s="33"/>
      <c r="DO142" s="29"/>
      <c r="DP142" s="33"/>
      <c r="DQ142" s="29" t="str">
        <f t="shared" si="92"/>
        <v/>
      </c>
      <c r="DS142" s="32" t="str">
        <f t="shared" si="93"/>
        <v/>
      </c>
      <c r="DT142" s="43"/>
      <c r="DU142" s="32" t="str">
        <f t="shared" ca="1" si="40"/>
        <v/>
      </c>
      <c r="DW142" s="32" t="str">
        <f>IFERROR(IFERROR(IF(DI142="","",SUMIFS(DU$101:DU142,$B$101:$B142,SWITCH\CALC\ACTIVE&amp;"*",$X$101:$X142, IF(CALCULATOR\LVL\FORMAT\ENTRY&lt;&gt;MARKER\CHECK,LVL\COL,"&gt;"""))),"") / IFERROR(IF(DI142="","",SUMIFS($BO$101:$BO142,$B$101:$B142,SWITCH\CALC\ACTIVE&amp;"*",$X$101:$X142, IF(CALCULATOR\LVL\FORMAT\ENTRY&lt;&gt;MARKER\CHECK,LVL\COL,"&gt;"""))),""),"")</f>
        <v/>
      </c>
      <c r="EI142" s="30" t="str">
        <f t="shared" si="94"/>
        <v/>
      </c>
      <c r="EM142" s="29"/>
      <c r="EN142" s="33"/>
      <c r="EO142" s="29"/>
      <c r="EP142" s="33"/>
      <c r="EQ142" s="29" t="str">
        <f t="shared" si="95"/>
        <v/>
      </c>
      <c r="ES142" s="32" t="str">
        <f t="shared" si="96"/>
        <v/>
      </c>
      <c r="ET142" s="43"/>
      <c r="EU142" s="32" t="str">
        <f t="shared" ca="1" si="44"/>
        <v/>
      </c>
      <c r="EW142" s="32" t="str">
        <f>IFERROR(IFERROR(IF(EI142="","",SUMIFS(EU$101:EU142,$B$101:$B142,SWITCH\CALC\ACTIVE&amp;"*",$X$101:$X142, IF(CALCULATOR\LVL\FORMAT\ENTRY&lt;&gt;MARKER\CHECK,LVL\COL,"&gt;"""))),"") / IFERROR(IF(EI142="","",SUMIFS($BO$101:$BO142,$B$101:$B142,SWITCH\CALC\ACTIVE&amp;"*",$X$101:$X142, IF(CALCULATOR\LVL\FORMAT\ENTRY&lt;&gt;MARKER\CHECK,LVL\COL,"&gt;"""))),""),"")</f>
        <v/>
      </c>
      <c r="FI142" s="30" t="str">
        <f t="shared" si="97"/>
        <v/>
      </c>
      <c r="FM142" s="29"/>
      <c r="FN142" s="33"/>
      <c r="FO142" s="29"/>
      <c r="FP142" s="33"/>
      <c r="FQ142" s="29" t="str">
        <f t="shared" si="98"/>
        <v/>
      </c>
      <c r="FS142" s="32" t="str">
        <f t="shared" si="47"/>
        <v/>
      </c>
      <c r="FT142" s="43"/>
      <c r="FU142" s="32" t="str">
        <f t="shared" ca="1" si="48"/>
        <v/>
      </c>
      <c r="FW142" s="32" t="str">
        <f>IFERROR(IFERROR(IF(FI142="","",SUMIFS(FU$101:FU142,$B$101:$B142,SWITCH\CALC\ACTIVE&amp;"*",$X$101:$X142, IF(CALCULATOR\LVL\FORMAT\ENTRY&lt;&gt;MARKER\CHECK,LVL\COL,"&gt;"""))),"") / IFERROR(IF(FI142="","",SUMIFS($BO$101:$BO142,$B$101:$B142,SWITCH\CALC\ACTIVE&amp;"*",$X$101:$X142, IF(CALCULATOR\LVL\FORMAT\ENTRY&lt;&gt;MARKER\CHECK,LVL\COL,"&gt;"""))),""),"")</f>
        <v/>
      </c>
      <c r="FX142" s="175"/>
      <c r="FZ142" s="32" t="str">
        <f t="shared" ca="1" si="99"/>
        <v/>
      </c>
      <c r="GA142" s="32" t="str">
        <f t="shared" ref="GA142:GM142" ca="1" si="111">IFERROR(IF($J142=LARGE($J$101:$J$300,GA$98), ( INDEX( INDIRECT($FY$95),MATCH(LARGE($J$101:$J$300,GA$98),$J$101:$J$300,0)) ), FZ142 ),"")</f>
        <v/>
      </c>
      <c r="GB142" s="32" t="str">
        <f t="shared" ca="1" si="111"/>
        <v/>
      </c>
      <c r="GC142" s="32" t="str">
        <f t="shared" ca="1" si="111"/>
        <v/>
      </c>
      <c r="GD142" s="32" t="str">
        <f t="shared" ca="1" si="111"/>
        <v/>
      </c>
      <c r="GE142" s="32" t="str">
        <f t="shared" ca="1" si="111"/>
        <v/>
      </c>
      <c r="GF142" s="32" t="str">
        <f t="shared" ca="1" si="111"/>
        <v/>
      </c>
      <c r="GG142" s="32" t="str">
        <f t="shared" ca="1" si="111"/>
        <v/>
      </c>
      <c r="GH142" s="32" t="str">
        <f t="shared" ca="1" si="111"/>
        <v/>
      </c>
      <c r="GI142" s="32" t="str">
        <f t="shared" ca="1" si="111"/>
        <v/>
      </c>
      <c r="GJ142" s="32" t="str">
        <f t="shared" ca="1" si="111"/>
        <v/>
      </c>
      <c r="GK142" s="32" t="str">
        <f t="shared" ca="1" si="111"/>
        <v/>
      </c>
      <c r="GL142" s="32" t="str">
        <f t="shared" ca="1" si="111"/>
        <v/>
      </c>
      <c r="GM142" s="32" t="str">
        <f t="shared" ca="1" si="111"/>
        <v/>
      </c>
    </row>
    <row r="143" spans="2:195" ht="22.5" hidden="1" customHeight="1" thickTop="1" thickBot="1">
      <c r="B143" s="25" t="str">
        <f t="array" ref="B143">IFERROR(IF($AF143="","",IF($C143=SWITCH\CALC\INACTV,SWITCH\CALC\INACTV,IF($AG143="",SWITCH\CALC\INACTV,IF(AND(LARGE(IF($AF$101:$AF$300=$AF143,$AU$101:$AU$300),1)&gt;1,$AU143=1),SWITCH\CALC\INACTV,SWITCH\CALC\ACTIVE)))),SWITCH\CALC\ACTIVE)</f>
        <v/>
      </c>
      <c r="C143" s="25" t="str">
        <f ca="1">IFERROR(IF($AF143="","",IF(AND(CALCULATOR\LVL\FORMAT\ENTRY="",$X143&lt;&gt;LVL\COL),SWITCH\CALC\INACTV,IF(INDIRECT("'ENROLLMENT'!" &amp; SUBSTITUTE(ADDRESS(1,MATCH(C$1,#REF!,0),4),"1","") &amp; $AC143 )="","",INDIRECT("'ENROLLMENT'!" &amp; SUBSTITUTE(ADDRESS(1,MATCH(C$1,#REF!,0),4),"1","") &amp; $AC143 )))),"")</f>
        <v/>
      </c>
      <c r="D143" s="222" t="e">
        <f t="shared" ca="1" si="109"/>
        <v>#N/A</v>
      </c>
      <c r="F143" s="25">
        <v>-58</v>
      </c>
      <c r="H143" s="139" t="str">
        <f t="shared" ca="1" si="86"/>
        <v/>
      </c>
      <c r="I143" s="140"/>
      <c r="J143" s="143" t="str">
        <f t="shared" si="87"/>
        <v/>
      </c>
      <c r="L143" s="210">
        <f t="shared" si="65"/>
        <v>0</v>
      </c>
      <c r="N143" s="26" t="str">
        <f ca="1">IFERROR(IF(INDIRECT("'ENROLLMENT'!" &amp; SUBSTITUTE(ADDRESS(1,MATCH(N$1,#REF!,0),4),"1","") &amp; $AC143 )="","",INDIRECT("'ENROLLMENT'!" &amp; SUBSTITUTE(ADDRESS(1,MATCH(N$1,#REF!,0),4),"1","") &amp; $AC143 )),"")</f>
        <v/>
      </c>
      <c r="R143" s="27" t="str">
        <f t="shared" ca="1" si="32"/>
        <v/>
      </c>
      <c r="V143" s="27"/>
      <c r="X143" s="27" t="str">
        <f ca="1">IFERROR(IF(INDIRECT("'ENROLLMENT'!" &amp; SUBSTITUTE(ADDRESS(1,MATCH(X$1,#REF!,0),4),"1","") &amp; $AC143 )="","",INDIRECT("'ENROLLMENT'!" &amp; SUBSTITUTE(ADDRESS(1,MATCH(X$1,#REF!,0),4),"1","") &amp; $AC143 )),"")</f>
        <v/>
      </c>
      <c r="Z143" s="4"/>
      <c r="AB143" s="18"/>
      <c r="AC143" s="25" t="str">
        <f t="shared" ca="1" si="101"/>
        <v/>
      </c>
      <c r="AD143" s="20"/>
      <c r="AE143" s="18"/>
      <c r="AF143" s="26"/>
      <c r="AG143" s="30"/>
      <c r="AH143" s="28"/>
      <c r="AI143" s="241"/>
      <c r="AJ143" s="242"/>
      <c r="AK143" s="242"/>
      <c r="AL143" s="242"/>
      <c r="AM143" s="242"/>
      <c r="AN143" s="242"/>
      <c r="AO143" s="242"/>
      <c r="AP143" s="242"/>
      <c r="AQ143" s="243"/>
      <c r="AR143" s="28"/>
      <c r="AS143" s="29"/>
      <c r="AT143" s="19"/>
      <c r="AU143" s="27"/>
      <c r="AV143" s="20"/>
      <c r="AZ143" s="31"/>
      <c r="BM143" s="29" t="str">
        <f ca="1">IFERROR(IF(INDIRECT("'ENROLLMENT'!" &amp; SUBSTITUTE(ADDRESS(1,MATCH(BM$1,#REF!,0),4),"1","") &amp; $AC143 )="","",INDIRECT("'ENROLLMENT'!" &amp; SUBSTITUTE(ADDRESS(1,MATCH(BM$1,#REF!,0),4),"1","") &amp; $AC143 )),"")</f>
        <v/>
      </c>
      <c r="BN143" s="33"/>
      <c r="BO143" s="29" t="str">
        <f ca="1">IFERROR(IF(INDIRECT("'ENROLLMENT'!" &amp; SUBSTITUTE(ADDRESS(1,MATCH(BO$1,#REF!,0),4),"1","") &amp; $AC143 )="","",INDIRECT("'ENROLLMENT'!" &amp; SUBSTITUTE(ADDRESS(1,MATCH(BO$1,#REF!,0),4),"1","") &amp; $AC143 )),"")</f>
        <v/>
      </c>
      <c r="BP143" s="33"/>
      <c r="BQ143" s="29" t="str">
        <f ca="1">IFERROR(IF(INDIRECT("'ENROLLMENT'!" &amp; SUBSTITUTE(ADDRESS(1,MATCH(BQ$1,#REF!,0),4),"1","") &amp; $AC143 )="","",INDIRECT("'ENROLLMENT'!" &amp; SUBSTITUTE(ADDRESS(1,MATCH(BQ$1,#REF!,0),4),"1","") &amp; $AC143 )),"")</f>
        <v/>
      </c>
      <c r="BS143" s="32" t="str">
        <f ca="1">IFERROR(IF(INDIRECT("'ENROLLMENT'!" &amp; SUBSTITUTE(ADDRESS(1,MATCH(BS$1,#REF!,0),4),"1","") &amp; $AC143 )="","",INDIRECT("'ENROLLMENT'!" &amp; SUBSTITUTE(ADDRESS(1,MATCH(BS$1,#REF!,0),4),"1","") &amp; $AC143 )),"")</f>
        <v/>
      </c>
      <c r="BT143" s="43"/>
      <c r="BU143" s="32" t="str">
        <f ca="1">IFERROR(IF(INDIRECT("'ENROLLMENT'!" &amp; SUBSTITUTE(ADDRESS(1,MATCH(BU$1,#REF!,0),4),"1","") &amp; $AC143 )="","",INDIRECT("'ENROLLMENT'!" &amp; SUBSTITUTE(ADDRESS(1,MATCH(BU$1,#REF!,0),4),"1","") &amp; $AC143 )),"")</f>
        <v/>
      </c>
      <c r="BW143" s="33"/>
      <c r="BZ143" s="27"/>
      <c r="CI143" s="30" t="str">
        <f t="shared" si="88"/>
        <v/>
      </c>
      <c r="CM143" s="29"/>
      <c r="CN143" s="33"/>
      <c r="CO143" s="29"/>
      <c r="CP143" s="33"/>
      <c r="CQ143" s="29" t="str">
        <f t="shared" si="89"/>
        <v/>
      </c>
      <c r="CS143" s="32" t="str">
        <f t="shared" si="90"/>
        <v/>
      </c>
      <c r="CT143" s="43"/>
      <c r="CU143" s="32" t="str">
        <f t="shared" ca="1" si="36"/>
        <v/>
      </c>
      <c r="CW143" s="32" t="str">
        <f>IFERROR(IFERROR(IF(CI143="","",SUMIFS(CU$101:CU143,$B$101:$B143,SWITCH\CALC\ACTIVE&amp;"*",$X$101:$X143, IF(CALCULATOR\LVL\FORMAT\ENTRY&lt;&gt;MARKER\CHECK,LVL\COL,"&gt;"""))),"") / IFERROR(IF(CI143="","",SUMIFS($BO$101:$BO143,$B$101:$B143,SWITCH\CALC\ACTIVE&amp;"*",$X$101:$X143, IF(CALCULATOR\LVL\FORMAT\ENTRY&lt;&gt;MARKER\CHECK,LVL\COL,"&gt;"""))),""),"")</f>
        <v/>
      </c>
      <c r="DI143" s="30" t="str">
        <f t="shared" si="91"/>
        <v/>
      </c>
      <c r="DM143" s="29"/>
      <c r="DN143" s="33"/>
      <c r="DO143" s="29"/>
      <c r="DP143" s="33"/>
      <c r="DQ143" s="29" t="str">
        <f t="shared" si="92"/>
        <v/>
      </c>
      <c r="DS143" s="32" t="str">
        <f t="shared" si="93"/>
        <v/>
      </c>
      <c r="DT143" s="43"/>
      <c r="DU143" s="32" t="str">
        <f t="shared" ca="1" si="40"/>
        <v/>
      </c>
      <c r="DW143" s="32" t="str">
        <f>IFERROR(IFERROR(IF(DI143="","",SUMIFS(DU$101:DU143,$B$101:$B143,SWITCH\CALC\ACTIVE&amp;"*",$X$101:$X143, IF(CALCULATOR\LVL\FORMAT\ENTRY&lt;&gt;MARKER\CHECK,LVL\COL,"&gt;"""))),"") / IFERROR(IF(DI143="","",SUMIFS($BO$101:$BO143,$B$101:$B143,SWITCH\CALC\ACTIVE&amp;"*",$X$101:$X143, IF(CALCULATOR\LVL\FORMAT\ENTRY&lt;&gt;MARKER\CHECK,LVL\COL,"&gt;"""))),""),"")</f>
        <v/>
      </c>
      <c r="EI143" s="30" t="str">
        <f t="shared" si="94"/>
        <v/>
      </c>
      <c r="EM143" s="29"/>
      <c r="EN143" s="33"/>
      <c r="EO143" s="29"/>
      <c r="EP143" s="33"/>
      <c r="EQ143" s="29" t="str">
        <f t="shared" si="95"/>
        <v/>
      </c>
      <c r="ES143" s="32" t="str">
        <f t="shared" si="96"/>
        <v/>
      </c>
      <c r="ET143" s="43"/>
      <c r="EU143" s="32" t="str">
        <f t="shared" ca="1" si="44"/>
        <v/>
      </c>
      <c r="EW143" s="32" t="str">
        <f>IFERROR(IFERROR(IF(EI143="","",SUMIFS(EU$101:EU143,$B$101:$B143,SWITCH\CALC\ACTIVE&amp;"*",$X$101:$X143, IF(CALCULATOR\LVL\FORMAT\ENTRY&lt;&gt;MARKER\CHECK,LVL\COL,"&gt;"""))),"") / IFERROR(IF(EI143="","",SUMIFS($BO$101:$BO143,$B$101:$B143,SWITCH\CALC\ACTIVE&amp;"*",$X$101:$X143, IF(CALCULATOR\LVL\FORMAT\ENTRY&lt;&gt;MARKER\CHECK,LVL\COL,"&gt;"""))),""),"")</f>
        <v/>
      </c>
      <c r="FI143" s="30" t="str">
        <f t="shared" si="97"/>
        <v/>
      </c>
      <c r="FM143" s="29"/>
      <c r="FN143" s="33"/>
      <c r="FO143" s="29"/>
      <c r="FP143" s="33"/>
      <c r="FQ143" s="29" t="str">
        <f t="shared" si="98"/>
        <v/>
      </c>
      <c r="FS143" s="32" t="str">
        <f t="shared" si="47"/>
        <v/>
      </c>
      <c r="FT143" s="43"/>
      <c r="FU143" s="32" t="str">
        <f t="shared" ca="1" si="48"/>
        <v/>
      </c>
      <c r="FW143" s="32" t="str">
        <f>IFERROR(IFERROR(IF(FI143="","",SUMIFS(FU$101:FU143,$B$101:$B143,SWITCH\CALC\ACTIVE&amp;"*",$X$101:$X143, IF(CALCULATOR\LVL\FORMAT\ENTRY&lt;&gt;MARKER\CHECK,LVL\COL,"&gt;"""))),"") / IFERROR(IF(FI143="","",SUMIFS($BO$101:$BO143,$B$101:$B143,SWITCH\CALC\ACTIVE&amp;"*",$X$101:$X143, IF(CALCULATOR\LVL\FORMAT\ENTRY&lt;&gt;MARKER\CHECK,LVL\COL,"&gt;"""))),""),"")</f>
        <v/>
      </c>
      <c r="FX143" s="175"/>
      <c r="FZ143" s="32" t="str">
        <f t="shared" ca="1" si="99"/>
        <v/>
      </c>
      <c r="GA143" s="32" t="str">
        <f t="shared" ref="GA143:GM143" ca="1" si="112">IFERROR(IF($J143=LARGE($J$101:$J$300,GA$98), ( INDEX( INDIRECT($FY$95),MATCH(LARGE($J$101:$J$300,GA$98),$J$101:$J$300,0)) ), FZ143 ),"")</f>
        <v/>
      </c>
      <c r="GB143" s="32" t="str">
        <f t="shared" ca="1" si="112"/>
        <v/>
      </c>
      <c r="GC143" s="32" t="str">
        <f t="shared" ca="1" si="112"/>
        <v/>
      </c>
      <c r="GD143" s="32" t="str">
        <f t="shared" ca="1" si="112"/>
        <v/>
      </c>
      <c r="GE143" s="32" t="str">
        <f t="shared" ca="1" si="112"/>
        <v/>
      </c>
      <c r="GF143" s="32" t="str">
        <f t="shared" ca="1" si="112"/>
        <v/>
      </c>
      <c r="GG143" s="32" t="str">
        <f t="shared" ca="1" si="112"/>
        <v/>
      </c>
      <c r="GH143" s="32" t="str">
        <f t="shared" ca="1" si="112"/>
        <v/>
      </c>
      <c r="GI143" s="32" t="str">
        <f t="shared" ca="1" si="112"/>
        <v/>
      </c>
      <c r="GJ143" s="32" t="str">
        <f t="shared" ca="1" si="112"/>
        <v/>
      </c>
      <c r="GK143" s="32" t="str">
        <f t="shared" ca="1" si="112"/>
        <v/>
      </c>
      <c r="GL143" s="32" t="str">
        <f t="shared" ca="1" si="112"/>
        <v/>
      </c>
      <c r="GM143" s="32" t="str">
        <f t="shared" ca="1" si="112"/>
        <v/>
      </c>
    </row>
    <row r="144" spans="2:195" ht="22.5" hidden="1" customHeight="1" thickTop="1" thickBot="1">
      <c r="B144" s="25" t="str">
        <f t="array" ref="B144">IFERROR(IF($AF144="","",IF($C144=SWITCH\CALC\INACTV,SWITCH\CALC\INACTV,IF($AG144="",SWITCH\CALC\INACTV,IF(AND(LARGE(IF($AF$101:$AF$300=$AF144,$AU$101:$AU$300),1)&gt;1,$AU144=1),SWITCH\CALC\INACTV,SWITCH\CALC\ACTIVE)))),SWITCH\CALC\ACTIVE)</f>
        <v/>
      </c>
      <c r="C144" s="25" t="str">
        <f ca="1">IFERROR(IF($AF144="","",IF(AND(CALCULATOR\LVL\FORMAT\ENTRY="",$X144&lt;&gt;LVL\COL),SWITCH\CALC\INACTV,IF(INDIRECT("'ENROLLMENT'!" &amp; SUBSTITUTE(ADDRESS(1,MATCH(C$1,#REF!,0),4),"1","") &amp; $AC144 )="","",INDIRECT("'ENROLLMENT'!" &amp; SUBSTITUTE(ADDRESS(1,MATCH(C$1,#REF!,0),4),"1","") &amp; $AC144 )))),"")</f>
        <v/>
      </c>
      <c r="D144" s="222" t="e">
        <f t="shared" ca="1" si="109"/>
        <v>#N/A</v>
      </c>
      <c r="F144" s="25">
        <v>-57</v>
      </c>
      <c r="H144" s="139" t="str">
        <f t="shared" ca="1" si="86"/>
        <v/>
      </c>
      <c r="I144" s="140"/>
      <c r="J144" s="143" t="str">
        <f t="shared" si="87"/>
        <v/>
      </c>
      <c r="L144" s="210">
        <f t="shared" si="65"/>
        <v>0</v>
      </c>
      <c r="N144" s="26" t="str">
        <f ca="1">IFERROR(IF(INDIRECT("'ENROLLMENT'!" &amp; SUBSTITUTE(ADDRESS(1,MATCH(N$1,#REF!,0),4),"1","") &amp; $AC144 )="","",INDIRECT("'ENROLLMENT'!" &amp; SUBSTITUTE(ADDRESS(1,MATCH(N$1,#REF!,0),4),"1","") &amp; $AC144 )),"")</f>
        <v/>
      </c>
      <c r="R144" s="27" t="str">
        <f t="shared" ca="1" si="32"/>
        <v/>
      </c>
      <c r="V144" s="27"/>
      <c r="X144" s="27" t="str">
        <f ca="1">IFERROR(IF(INDIRECT("'ENROLLMENT'!" &amp; SUBSTITUTE(ADDRESS(1,MATCH(X$1,#REF!,0),4),"1","") &amp; $AC144 )="","",INDIRECT("'ENROLLMENT'!" &amp; SUBSTITUTE(ADDRESS(1,MATCH(X$1,#REF!,0),4),"1","") &amp; $AC144 )),"")</f>
        <v/>
      </c>
      <c r="Z144" s="4"/>
      <c r="AB144" s="18"/>
      <c r="AC144" s="25" t="str">
        <f t="shared" ca="1" si="101"/>
        <v/>
      </c>
      <c r="AD144" s="20"/>
      <c r="AE144" s="18"/>
      <c r="AF144" s="26"/>
      <c r="AG144" s="30"/>
      <c r="AH144" s="28"/>
      <c r="AI144" s="241"/>
      <c r="AJ144" s="242"/>
      <c r="AK144" s="242"/>
      <c r="AL144" s="242"/>
      <c r="AM144" s="242"/>
      <c r="AN144" s="242"/>
      <c r="AO144" s="242"/>
      <c r="AP144" s="242"/>
      <c r="AQ144" s="243"/>
      <c r="AR144" s="28"/>
      <c r="AS144" s="29"/>
      <c r="AT144" s="19"/>
      <c r="AU144" s="27"/>
      <c r="AV144" s="20"/>
      <c r="AZ144" s="31"/>
      <c r="BM144" s="29" t="str">
        <f ca="1">IFERROR(IF(INDIRECT("'ENROLLMENT'!" &amp; SUBSTITUTE(ADDRESS(1,MATCH(BM$1,#REF!,0),4),"1","") &amp; $AC144 )="","",INDIRECT("'ENROLLMENT'!" &amp; SUBSTITUTE(ADDRESS(1,MATCH(BM$1,#REF!,0),4),"1","") &amp; $AC144 )),"")</f>
        <v/>
      </c>
      <c r="BN144" s="33"/>
      <c r="BO144" s="29" t="str">
        <f ca="1">IFERROR(IF(INDIRECT("'ENROLLMENT'!" &amp; SUBSTITUTE(ADDRESS(1,MATCH(BO$1,#REF!,0),4),"1","") &amp; $AC144 )="","",INDIRECT("'ENROLLMENT'!" &amp; SUBSTITUTE(ADDRESS(1,MATCH(BO$1,#REF!,0),4),"1","") &amp; $AC144 )),"")</f>
        <v/>
      </c>
      <c r="BP144" s="33"/>
      <c r="BQ144" s="29" t="str">
        <f ca="1">IFERROR(IF(INDIRECT("'ENROLLMENT'!" &amp; SUBSTITUTE(ADDRESS(1,MATCH(BQ$1,#REF!,0),4),"1","") &amp; $AC144 )="","",INDIRECT("'ENROLLMENT'!" &amp; SUBSTITUTE(ADDRESS(1,MATCH(BQ$1,#REF!,0),4),"1","") &amp; $AC144 )),"")</f>
        <v/>
      </c>
      <c r="BS144" s="32" t="str">
        <f ca="1">IFERROR(IF(INDIRECT("'ENROLLMENT'!" &amp; SUBSTITUTE(ADDRESS(1,MATCH(BS$1,#REF!,0),4),"1","") &amp; $AC144 )="","",INDIRECT("'ENROLLMENT'!" &amp; SUBSTITUTE(ADDRESS(1,MATCH(BS$1,#REF!,0),4),"1","") &amp; $AC144 )),"")</f>
        <v/>
      </c>
      <c r="BT144" s="43"/>
      <c r="BU144" s="32" t="str">
        <f ca="1">IFERROR(IF(INDIRECT("'ENROLLMENT'!" &amp; SUBSTITUTE(ADDRESS(1,MATCH(BU$1,#REF!,0),4),"1","") &amp; $AC144 )="","",INDIRECT("'ENROLLMENT'!" &amp; SUBSTITUTE(ADDRESS(1,MATCH(BU$1,#REF!,0),4),"1","") &amp; $AC144 )),"")</f>
        <v/>
      </c>
      <c r="BW144" s="33"/>
      <c r="BZ144" s="27"/>
      <c r="CI144" s="30" t="str">
        <f t="shared" si="88"/>
        <v/>
      </c>
      <c r="CM144" s="29"/>
      <c r="CN144" s="33"/>
      <c r="CO144" s="29"/>
      <c r="CP144" s="33"/>
      <c r="CQ144" s="29" t="str">
        <f t="shared" si="89"/>
        <v/>
      </c>
      <c r="CS144" s="32" t="str">
        <f t="shared" si="90"/>
        <v/>
      </c>
      <c r="CT144" s="43"/>
      <c r="CU144" s="32" t="str">
        <f t="shared" ca="1" si="36"/>
        <v/>
      </c>
      <c r="CW144" s="32" t="str">
        <f>IFERROR(IFERROR(IF(CI144="","",SUMIFS(CU$101:CU144,$B$101:$B144,SWITCH\CALC\ACTIVE&amp;"*",$X$101:$X144, IF(CALCULATOR\LVL\FORMAT\ENTRY&lt;&gt;MARKER\CHECK,LVL\COL,"&gt;"""))),"") / IFERROR(IF(CI144="","",SUMIFS($BO$101:$BO144,$B$101:$B144,SWITCH\CALC\ACTIVE&amp;"*",$X$101:$X144, IF(CALCULATOR\LVL\FORMAT\ENTRY&lt;&gt;MARKER\CHECK,LVL\COL,"&gt;"""))),""),"")</f>
        <v/>
      </c>
      <c r="DI144" s="30" t="str">
        <f t="shared" si="91"/>
        <v/>
      </c>
      <c r="DM144" s="29"/>
      <c r="DN144" s="33"/>
      <c r="DO144" s="29"/>
      <c r="DP144" s="33"/>
      <c r="DQ144" s="29" t="str">
        <f t="shared" si="92"/>
        <v/>
      </c>
      <c r="DS144" s="32" t="str">
        <f t="shared" si="93"/>
        <v/>
      </c>
      <c r="DT144" s="43"/>
      <c r="DU144" s="32" t="str">
        <f t="shared" ca="1" si="40"/>
        <v/>
      </c>
      <c r="DW144" s="32" t="str">
        <f>IFERROR(IFERROR(IF(DI144="","",SUMIFS(DU$101:DU144,$B$101:$B144,SWITCH\CALC\ACTIVE&amp;"*",$X$101:$X144, IF(CALCULATOR\LVL\FORMAT\ENTRY&lt;&gt;MARKER\CHECK,LVL\COL,"&gt;"""))),"") / IFERROR(IF(DI144="","",SUMIFS($BO$101:$BO144,$B$101:$B144,SWITCH\CALC\ACTIVE&amp;"*",$X$101:$X144, IF(CALCULATOR\LVL\FORMAT\ENTRY&lt;&gt;MARKER\CHECK,LVL\COL,"&gt;"""))),""),"")</f>
        <v/>
      </c>
      <c r="EI144" s="30" t="str">
        <f t="shared" si="94"/>
        <v/>
      </c>
      <c r="EM144" s="29"/>
      <c r="EN144" s="33"/>
      <c r="EO144" s="29"/>
      <c r="EP144" s="33"/>
      <c r="EQ144" s="29" t="str">
        <f t="shared" si="95"/>
        <v/>
      </c>
      <c r="ES144" s="32" t="str">
        <f t="shared" si="96"/>
        <v/>
      </c>
      <c r="ET144" s="43"/>
      <c r="EU144" s="32" t="str">
        <f t="shared" ca="1" si="44"/>
        <v/>
      </c>
      <c r="EW144" s="32" t="str">
        <f>IFERROR(IFERROR(IF(EI144="","",SUMIFS(EU$101:EU144,$B$101:$B144,SWITCH\CALC\ACTIVE&amp;"*",$X$101:$X144, IF(CALCULATOR\LVL\FORMAT\ENTRY&lt;&gt;MARKER\CHECK,LVL\COL,"&gt;"""))),"") / IFERROR(IF(EI144="","",SUMIFS($BO$101:$BO144,$B$101:$B144,SWITCH\CALC\ACTIVE&amp;"*",$X$101:$X144, IF(CALCULATOR\LVL\FORMAT\ENTRY&lt;&gt;MARKER\CHECK,LVL\COL,"&gt;"""))),""),"")</f>
        <v/>
      </c>
      <c r="FI144" s="30" t="str">
        <f t="shared" si="97"/>
        <v/>
      </c>
      <c r="FM144" s="29"/>
      <c r="FN144" s="33"/>
      <c r="FO144" s="29"/>
      <c r="FP144" s="33"/>
      <c r="FQ144" s="29" t="str">
        <f t="shared" si="98"/>
        <v/>
      </c>
      <c r="FS144" s="32" t="str">
        <f t="shared" si="47"/>
        <v/>
      </c>
      <c r="FT144" s="43"/>
      <c r="FU144" s="32" t="str">
        <f t="shared" ca="1" si="48"/>
        <v/>
      </c>
      <c r="FW144" s="32" t="str">
        <f>IFERROR(IFERROR(IF(FI144="","",SUMIFS(FU$101:FU144,$B$101:$B144,SWITCH\CALC\ACTIVE&amp;"*",$X$101:$X144, IF(CALCULATOR\LVL\FORMAT\ENTRY&lt;&gt;MARKER\CHECK,LVL\COL,"&gt;"""))),"") / IFERROR(IF(FI144="","",SUMIFS($BO$101:$BO144,$B$101:$B144,SWITCH\CALC\ACTIVE&amp;"*",$X$101:$X144, IF(CALCULATOR\LVL\FORMAT\ENTRY&lt;&gt;MARKER\CHECK,LVL\COL,"&gt;"""))),""),"")</f>
        <v/>
      </c>
      <c r="FX144" s="175"/>
      <c r="FZ144" s="32" t="str">
        <f t="shared" ca="1" si="99"/>
        <v/>
      </c>
      <c r="GA144" s="32" t="str">
        <f t="shared" ref="GA144:GM144" ca="1" si="113">IFERROR(IF($J144=LARGE($J$101:$J$300,GA$98), ( INDEX( INDIRECT($FY$95),MATCH(LARGE($J$101:$J$300,GA$98),$J$101:$J$300,0)) ), FZ144 ),"")</f>
        <v/>
      </c>
      <c r="GB144" s="32" t="str">
        <f t="shared" ca="1" si="113"/>
        <v/>
      </c>
      <c r="GC144" s="32" t="str">
        <f t="shared" ca="1" si="113"/>
        <v/>
      </c>
      <c r="GD144" s="32" t="str">
        <f t="shared" ca="1" si="113"/>
        <v/>
      </c>
      <c r="GE144" s="32" t="str">
        <f t="shared" ca="1" si="113"/>
        <v/>
      </c>
      <c r="GF144" s="32" t="str">
        <f t="shared" ca="1" si="113"/>
        <v/>
      </c>
      <c r="GG144" s="32" t="str">
        <f t="shared" ca="1" si="113"/>
        <v/>
      </c>
      <c r="GH144" s="32" t="str">
        <f t="shared" ca="1" si="113"/>
        <v/>
      </c>
      <c r="GI144" s="32" t="str">
        <f t="shared" ca="1" si="113"/>
        <v/>
      </c>
      <c r="GJ144" s="32" t="str">
        <f t="shared" ca="1" si="113"/>
        <v/>
      </c>
      <c r="GK144" s="32" t="str">
        <f t="shared" ca="1" si="113"/>
        <v/>
      </c>
      <c r="GL144" s="32" t="str">
        <f t="shared" ca="1" si="113"/>
        <v/>
      </c>
      <c r="GM144" s="32" t="str">
        <f t="shared" ca="1" si="113"/>
        <v/>
      </c>
    </row>
    <row r="145" spans="2:195" ht="22.5" hidden="1" customHeight="1" thickTop="1" thickBot="1">
      <c r="B145" s="25" t="str">
        <f t="array" ref="B145">IFERROR(IF($AF145="","",IF($C145=SWITCH\CALC\INACTV,SWITCH\CALC\INACTV,IF($AG145="",SWITCH\CALC\INACTV,IF(AND(LARGE(IF($AF$101:$AF$300=$AF145,$AU$101:$AU$300),1)&gt;1,$AU145=1),SWITCH\CALC\INACTV,SWITCH\CALC\ACTIVE)))),SWITCH\CALC\ACTIVE)</f>
        <v/>
      </c>
      <c r="C145" s="25" t="str">
        <f ca="1">IFERROR(IF($AF145="","",IF(AND(CALCULATOR\LVL\FORMAT\ENTRY="",$X145&lt;&gt;LVL\COL),SWITCH\CALC\INACTV,IF(INDIRECT("'ENROLLMENT'!" &amp; SUBSTITUTE(ADDRESS(1,MATCH(C$1,#REF!,0),4),"1","") &amp; $AC145 )="","",INDIRECT("'ENROLLMENT'!" &amp; SUBSTITUTE(ADDRESS(1,MATCH(C$1,#REF!,0),4),"1","") &amp; $AC145 )))),"")</f>
        <v/>
      </c>
      <c r="D145" s="222" t="e">
        <f t="shared" ca="1" si="109"/>
        <v>#N/A</v>
      </c>
      <c r="F145" s="25">
        <v>-56</v>
      </c>
      <c r="H145" s="139" t="str">
        <f t="shared" ca="1" si="86"/>
        <v/>
      </c>
      <c r="I145" s="140"/>
      <c r="J145" s="143" t="str">
        <f t="shared" si="87"/>
        <v/>
      </c>
      <c r="L145" s="210">
        <f t="shared" ref="L145:L176" si="114">AG145</f>
        <v>0</v>
      </c>
      <c r="N145" s="26" t="str">
        <f ca="1">IFERROR(IF(INDIRECT("'ENROLLMENT'!" &amp; SUBSTITUTE(ADDRESS(1,MATCH(N$1,#REF!,0),4),"1","") &amp; $AC145 )="","",INDIRECT("'ENROLLMENT'!" &amp; SUBSTITUTE(ADDRESS(1,MATCH(N$1,#REF!,0),4),"1","") &amp; $AC145 )),"")</f>
        <v/>
      </c>
      <c r="R145" s="27" t="str">
        <f t="shared" ca="1" si="32"/>
        <v/>
      </c>
      <c r="V145" s="27"/>
      <c r="X145" s="27" t="str">
        <f ca="1">IFERROR(IF(INDIRECT("'ENROLLMENT'!" &amp; SUBSTITUTE(ADDRESS(1,MATCH(X$1,#REF!,0),4),"1","") &amp; $AC145 )="","",INDIRECT("'ENROLLMENT'!" &amp; SUBSTITUTE(ADDRESS(1,MATCH(X$1,#REF!,0),4),"1","") &amp; $AC145 )),"")</f>
        <v/>
      </c>
      <c r="Z145" s="4"/>
      <c r="AB145" s="18"/>
      <c r="AC145" s="25" t="str">
        <f t="shared" ca="1" si="101"/>
        <v/>
      </c>
      <c r="AD145" s="20"/>
      <c r="AE145" s="18"/>
      <c r="AF145" s="26"/>
      <c r="AG145" s="30"/>
      <c r="AH145" s="28"/>
      <c r="AI145" s="241"/>
      <c r="AJ145" s="242"/>
      <c r="AK145" s="242"/>
      <c r="AL145" s="242"/>
      <c r="AM145" s="242"/>
      <c r="AN145" s="242"/>
      <c r="AO145" s="242"/>
      <c r="AP145" s="242"/>
      <c r="AQ145" s="243"/>
      <c r="AR145" s="28"/>
      <c r="AS145" s="29"/>
      <c r="AT145" s="19"/>
      <c r="AU145" s="27"/>
      <c r="AV145" s="20"/>
      <c r="AZ145" s="31"/>
      <c r="BM145" s="29" t="str">
        <f ca="1">IFERROR(IF(INDIRECT("'ENROLLMENT'!" &amp; SUBSTITUTE(ADDRESS(1,MATCH(BM$1,#REF!,0),4),"1","") &amp; $AC145 )="","",INDIRECT("'ENROLLMENT'!" &amp; SUBSTITUTE(ADDRESS(1,MATCH(BM$1,#REF!,0),4),"1","") &amp; $AC145 )),"")</f>
        <v/>
      </c>
      <c r="BN145" s="33"/>
      <c r="BO145" s="29" t="str">
        <f ca="1">IFERROR(IF(INDIRECT("'ENROLLMENT'!" &amp; SUBSTITUTE(ADDRESS(1,MATCH(BO$1,#REF!,0),4),"1","") &amp; $AC145 )="","",INDIRECT("'ENROLLMENT'!" &amp; SUBSTITUTE(ADDRESS(1,MATCH(BO$1,#REF!,0),4),"1","") &amp; $AC145 )),"")</f>
        <v/>
      </c>
      <c r="BP145" s="33"/>
      <c r="BQ145" s="29" t="str">
        <f ca="1">IFERROR(IF(INDIRECT("'ENROLLMENT'!" &amp; SUBSTITUTE(ADDRESS(1,MATCH(BQ$1,#REF!,0),4),"1","") &amp; $AC145 )="","",INDIRECT("'ENROLLMENT'!" &amp; SUBSTITUTE(ADDRESS(1,MATCH(BQ$1,#REF!,0),4),"1","") &amp; $AC145 )),"")</f>
        <v/>
      </c>
      <c r="BS145" s="32" t="str">
        <f ca="1">IFERROR(IF(INDIRECT("'ENROLLMENT'!" &amp; SUBSTITUTE(ADDRESS(1,MATCH(BS$1,#REF!,0),4),"1","") &amp; $AC145 )="","",INDIRECT("'ENROLLMENT'!" &amp; SUBSTITUTE(ADDRESS(1,MATCH(BS$1,#REF!,0),4),"1","") &amp; $AC145 )),"")</f>
        <v/>
      </c>
      <c r="BT145" s="43"/>
      <c r="BU145" s="32" t="str">
        <f ca="1">IFERROR(IF(INDIRECT("'ENROLLMENT'!" &amp; SUBSTITUTE(ADDRESS(1,MATCH(BU$1,#REF!,0),4),"1","") &amp; $AC145 )="","",INDIRECT("'ENROLLMENT'!" &amp; SUBSTITUTE(ADDRESS(1,MATCH(BU$1,#REF!,0),4),"1","") &amp; $AC145 )),"")</f>
        <v/>
      </c>
      <c r="BW145" s="33"/>
      <c r="BZ145" s="27"/>
      <c r="CI145" s="30" t="str">
        <f t="shared" si="88"/>
        <v/>
      </c>
      <c r="CM145" s="29"/>
      <c r="CN145" s="33"/>
      <c r="CO145" s="29"/>
      <c r="CP145" s="33"/>
      <c r="CQ145" s="29" t="str">
        <f t="shared" si="89"/>
        <v/>
      </c>
      <c r="CS145" s="32" t="str">
        <f t="shared" si="90"/>
        <v/>
      </c>
      <c r="CT145" s="43"/>
      <c r="CU145" s="32" t="str">
        <f t="shared" ca="1" si="36"/>
        <v/>
      </c>
      <c r="CW145" s="32" t="str">
        <f>IFERROR(IFERROR(IF(CI145="","",SUMIFS(CU$101:CU145,$B$101:$B145,SWITCH\CALC\ACTIVE&amp;"*",$X$101:$X145, IF(CALCULATOR\LVL\FORMAT\ENTRY&lt;&gt;MARKER\CHECK,LVL\COL,"&gt;"""))),"") / IFERROR(IF(CI145="","",SUMIFS($BO$101:$BO145,$B$101:$B145,SWITCH\CALC\ACTIVE&amp;"*",$X$101:$X145, IF(CALCULATOR\LVL\FORMAT\ENTRY&lt;&gt;MARKER\CHECK,LVL\COL,"&gt;"""))),""),"")</f>
        <v/>
      </c>
      <c r="DI145" s="30" t="str">
        <f t="shared" si="91"/>
        <v/>
      </c>
      <c r="DM145" s="29"/>
      <c r="DN145" s="33"/>
      <c r="DO145" s="29"/>
      <c r="DP145" s="33"/>
      <c r="DQ145" s="29" t="str">
        <f t="shared" si="92"/>
        <v/>
      </c>
      <c r="DS145" s="32" t="str">
        <f t="shared" si="93"/>
        <v/>
      </c>
      <c r="DT145" s="43"/>
      <c r="DU145" s="32" t="str">
        <f t="shared" ca="1" si="40"/>
        <v/>
      </c>
      <c r="DW145" s="32" t="str">
        <f>IFERROR(IFERROR(IF(DI145="","",SUMIFS(DU$101:DU145,$B$101:$B145,SWITCH\CALC\ACTIVE&amp;"*",$X$101:$X145, IF(CALCULATOR\LVL\FORMAT\ENTRY&lt;&gt;MARKER\CHECK,LVL\COL,"&gt;"""))),"") / IFERROR(IF(DI145="","",SUMIFS($BO$101:$BO145,$B$101:$B145,SWITCH\CALC\ACTIVE&amp;"*",$X$101:$X145, IF(CALCULATOR\LVL\FORMAT\ENTRY&lt;&gt;MARKER\CHECK,LVL\COL,"&gt;"""))),""),"")</f>
        <v/>
      </c>
      <c r="EI145" s="30" t="str">
        <f t="shared" si="94"/>
        <v/>
      </c>
      <c r="EM145" s="29"/>
      <c r="EN145" s="33"/>
      <c r="EO145" s="29"/>
      <c r="EP145" s="33"/>
      <c r="EQ145" s="29" t="str">
        <f t="shared" si="95"/>
        <v/>
      </c>
      <c r="ES145" s="32" t="str">
        <f t="shared" si="96"/>
        <v/>
      </c>
      <c r="ET145" s="43"/>
      <c r="EU145" s="32" t="str">
        <f t="shared" ca="1" si="44"/>
        <v/>
      </c>
      <c r="EW145" s="32" t="str">
        <f>IFERROR(IFERROR(IF(EI145="","",SUMIFS(EU$101:EU145,$B$101:$B145,SWITCH\CALC\ACTIVE&amp;"*",$X$101:$X145, IF(CALCULATOR\LVL\FORMAT\ENTRY&lt;&gt;MARKER\CHECK,LVL\COL,"&gt;"""))),"") / IFERROR(IF(EI145="","",SUMIFS($BO$101:$BO145,$B$101:$B145,SWITCH\CALC\ACTIVE&amp;"*",$X$101:$X145, IF(CALCULATOR\LVL\FORMAT\ENTRY&lt;&gt;MARKER\CHECK,LVL\COL,"&gt;"""))),""),"")</f>
        <v/>
      </c>
      <c r="FI145" s="30" t="str">
        <f t="shared" si="97"/>
        <v/>
      </c>
      <c r="FM145" s="29"/>
      <c r="FN145" s="33"/>
      <c r="FO145" s="29"/>
      <c r="FP145" s="33"/>
      <c r="FQ145" s="29" t="str">
        <f t="shared" si="98"/>
        <v/>
      </c>
      <c r="FS145" s="32" t="str">
        <f t="shared" si="47"/>
        <v/>
      </c>
      <c r="FT145" s="43"/>
      <c r="FU145" s="32" t="str">
        <f t="shared" ca="1" si="48"/>
        <v/>
      </c>
      <c r="FW145" s="32" t="str">
        <f>IFERROR(IFERROR(IF(FI145="","",SUMIFS(FU$101:FU145,$B$101:$B145,SWITCH\CALC\ACTIVE&amp;"*",$X$101:$X145, IF(CALCULATOR\LVL\FORMAT\ENTRY&lt;&gt;MARKER\CHECK,LVL\COL,"&gt;"""))),"") / IFERROR(IF(FI145="","",SUMIFS($BO$101:$BO145,$B$101:$B145,SWITCH\CALC\ACTIVE&amp;"*",$X$101:$X145, IF(CALCULATOR\LVL\FORMAT\ENTRY&lt;&gt;MARKER\CHECK,LVL\COL,"&gt;"""))),""),"")</f>
        <v/>
      </c>
      <c r="FX145" s="175"/>
      <c r="FZ145" s="32" t="str">
        <f t="shared" ca="1" si="99"/>
        <v/>
      </c>
      <c r="GA145" s="32" t="str">
        <f t="shared" ref="GA145:GM145" ca="1" si="115">IFERROR(IF($J145=LARGE($J$101:$J$300,GA$98), ( INDEX( INDIRECT($FY$95),MATCH(LARGE($J$101:$J$300,GA$98),$J$101:$J$300,0)) ), FZ145 ),"")</f>
        <v/>
      </c>
      <c r="GB145" s="32" t="str">
        <f t="shared" ca="1" si="115"/>
        <v/>
      </c>
      <c r="GC145" s="32" t="str">
        <f t="shared" ca="1" si="115"/>
        <v/>
      </c>
      <c r="GD145" s="32" t="str">
        <f t="shared" ca="1" si="115"/>
        <v/>
      </c>
      <c r="GE145" s="32" t="str">
        <f t="shared" ca="1" si="115"/>
        <v/>
      </c>
      <c r="GF145" s="32" t="str">
        <f t="shared" ca="1" si="115"/>
        <v/>
      </c>
      <c r="GG145" s="32" t="str">
        <f t="shared" ca="1" si="115"/>
        <v/>
      </c>
      <c r="GH145" s="32" t="str">
        <f t="shared" ca="1" si="115"/>
        <v/>
      </c>
      <c r="GI145" s="32" t="str">
        <f t="shared" ca="1" si="115"/>
        <v/>
      </c>
      <c r="GJ145" s="32" t="str">
        <f t="shared" ca="1" si="115"/>
        <v/>
      </c>
      <c r="GK145" s="32" t="str">
        <f t="shared" ca="1" si="115"/>
        <v/>
      </c>
      <c r="GL145" s="32" t="str">
        <f t="shared" ca="1" si="115"/>
        <v/>
      </c>
      <c r="GM145" s="32" t="str">
        <f t="shared" ca="1" si="115"/>
        <v/>
      </c>
    </row>
    <row r="146" spans="2:195" ht="22.5" hidden="1" customHeight="1" thickTop="1" thickBot="1">
      <c r="B146" s="25" t="str">
        <f t="array" ref="B146">IFERROR(IF($AF146="","",IF($C146=SWITCH\CALC\INACTV,SWITCH\CALC\INACTV,IF($AG146="",SWITCH\CALC\INACTV,IF(AND(LARGE(IF($AF$101:$AF$300=$AF146,$AU$101:$AU$300),1)&gt;1,$AU146=1),SWITCH\CALC\INACTV,SWITCH\CALC\ACTIVE)))),SWITCH\CALC\ACTIVE)</f>
        <v/>
      </c>
      <c r="C146" s="25" t="str">
        <f ca="1">IFERROR(IF($AF146="","",IF(AND(CALCULATOR\LVL\FORMAT\ENTRY="",$X146&lt;&gt;LVL\COL),SWITCH\CALC\INACTV,IF(INDIRECT("'ENROLLMENT'!" &amp; SUBSTITUTE(ADDRESS(1,MATCH(C$1,#REF!,0),4),"1","") &amp; $AC146 )="","",INDIRECT("'ENROLLMENT'!" &amp; SUBSTITUTE(ADDRESS(1,MATCH(C$1,#REF!,0),4),"1","") &amp; $AC146 )))),"")</f>
        <v/>
      </c>
      <c r="D146" s="222" t="e">
        <f t="shared" ca="1" si="109"/>
        <v>#N/A</v>
      </c>
      <c r="F146" s="25">
        <v>-55</v>
      </c>
      <c r="H146" s="139" t="str">
        <f t="shared" ca="1" si="86"/>
        <v/>
      </c>
      <c r="I146" s="140"/>
      <c r="J146" s="143" t="str">
        <f t="shared" si="87"/>
        <v/>
      </c>
      <c r="L146" s="210">
        <f t="shared" si="114"/>
        <v>0</v>
      </c>
      <c r="N146" s="26" t="str">
        <f ca="1">IFERROR(IF(INDIRECT("'ENROLLMENT'!" &amp; SUBSTITUTE(ADDRESS(1,MATCH(N$1,#REF!,0),4),"1","") &amp; $AC146 )="","",INDIRECT("'ENROLLMENT'!" &amp; SUBSTITUTE(ADDRESS(1,MATCH(N$1,#REF!,0),4),"1","") &amp; $AC146 )),"")</f>
        <v/>
      </c>
      <c r="R146" s="27" t="str">
        <f t="shared" ca="1" si="32"/>
        <v/>
      </c>
      <c r="V146" s="27"/>
      <c r="X146" s="27" t="str">
        <f ca="1">IFERROR(IF(INDIRECT("'ENROLLMENT'!" &amp; SUBSTITUTE(ADDRESS(1,MATCH(X$1,#REF!,0),4),"1","") &amp; $AC146 )="","",INDIRECT("'ENROLLMENT'!" &amp; SUBSTITUTE(ADDRESS(1,MATCH(X$1,#REF!,0),4),"1","") &amp; $AC146 )),"")</f>
        <v/>
      </c>
      <c r="Z146" s="4"/>
      <c r="AB146" s="18"/>
      <c r="AC146" s="25" t="str">
        <f t="shared" ca="1" si="101"/>
        <v/>
      </c>
      <c r="AD146" s="20"/>
      <c r="AE146" s="18"/>
      <c r="AF146" s="26"/>
      <c r="AG146" s="30"/>
      <c r="AH146" s="28"/>
      <c r="AI146" s="241"/>
      <c r="AJ146" s="242"/>
      <c r="AK146" s="242"/>
      <c r="AL146" s="242"/>
      <c r="AM146" s="242"/>
      <c r="AN146" s="242"/>
      <c r="AO146" s="242"/>
      <c r="AP146" s="242"/>
      <c r="AQ146" s="243"/>
      <c r="AR146" s="28"/>
      <c r="AS146" s="29"/>
      <c r="AT146" s="19"/>
      <c r="AU146" s="27"/>
      <c r="AV146" s="20"/>
      <c r="AZ146" s="31"/>
      <c r="BM146" s="29" t="str">
        <f ca="1">IFERROR(IF(INDIRECT("'ENROLLMENT'!" &amp; SUBSTITUTE(ADDRESS(1,MATCH(BM$1,#REF!,0),4),"1","") &amp; $AC146 )="","",INDIRECT("'ENROLLMENT'!" &amp; SUBSTITUTE(ADDRESS(1,MATCH(BM$1,#REF!,0),4),"1","") &amp; $AC146 )),"")</f>
        <v/>
      </c>
      <c r="BN146" s="33"/>
      <c r="BO146" s="29" t="str">
        <f ca="1">IFERROR(IF(INDIRECT("'ENROLLMENT'!" &amp; SUBSTITUTE(ADDRESS(1,MATCH(BO$1,#REF!,0),4),"1","") &amp; $AC146 )="","",INDIRECT("'ENROLLMENT'!" &amp; SUBSTITUTE(ADDRESS(1,MATCH(BO$1,#REF!,0),4),"1","") &amp; $AC146 )),"")</f>
        <v/>
      </c>
      <c r="BP146" s="33"/>
      <c r="BQ146" s="29" t="str">
        <f ca="1">IFERROR(IF(INDIRECT("'ENROLLMENT'!" &amp; SUBSTITUTE(ADDRESS(1,MATCH(BQ$1,#REF!,0),4),"1","") &amp; $AC146 )="","",INDIRECT("'ENROLLMENT'!" &amp; SUBSTITUTE(ADDRESS(1,MATCH(BQ$1,#REF!,0),4),"1","") &amp; $AC146 )),"")</f>
        <v/>
      </c>
      <c r="BS146" s="32" t="str">
        <f ca="1">IFERROR(IF(INDIRECT("'ENROLLMENT'!" &amp; SUBSTITUTE(ADDRESS(1,MATCH(BS$1,#REF!,0),4),"1","") &amp; $AC146 )="","",INDIRECT("'ENROLLMENT'!" &amp; SUBSTITUTE(ADDRESS(1,MATCH(BS$1,#REF!,0),4),"1","") &amp; $AC146 )),"")</f>
        <v/>
      </c>
      <c r="BT146" s="43"/>
      <c r="BU146" s="32" t="str">
        <f ca="1">IFERROR(IF(INDIRECT("'ENROLLMENT'!" &amp; SUBSTITUTE(ADDRESS(1,MATCH(BU$1,#REF!,0),4),"1","") &amp; $AC146 )="","",INDIRECT("'ENROLLMENT'!" &amp; SUBSTITUTE(ADDRESS(1,MATCH(BU$1,#REF!,0),4),"1","") &amp; $AC146 )),"")</f>
        <v/>
      </c>
      <c r="BW146" s="33"/>
      <c r="BZ146" s="27"/>
      <c r="CI146" s="30" t="str">
        <f t="shared" si="88"/>
        <v/>
      </c>
      <c r="CM146" s="29"/>
      <c r="CN146" s="33"/>
      <c r="CO146" s="29"/>
      <c r="CP146" s="33"/>
      <c r="CQ146" s="29" t="str">
        <f t="shared" si="89"/>
        <v/>
      </c>
      <c r="CS146" s="32" t="str">
        <f t="shared" si="90"/>
        <v/>
      </c>
      <c r="CT146" s="43"/>
      <c r="CU146" s="32" t="str">
        <f t="shared" ca="1" si="36"/>
        <v/>
      </c>
      <c r="CW146" s="32" t="str">
        <f>IFERROR(IFERROR(IF(CI146="","",SUMIFS(CU$101:CU146,$B$101:$B146,SWITCH\CALC\ACTIVE&amp;"*",$X$101:$X146, IF(CALCULATOR\LVL\FORMAT\ENTRY&lt;&gt;MARKER\CHECK,LVL\COL,"&gt;"""))),"") / IFERROR(IF(CI146="","",SUMIFS($BO$101:$BO146,$B$101:$B146,SWITCH\CALC\ACTIVE&amp;"*",$X$101:$X146, IF(CALCULATOR\LVL\FORMAT\ENTRY&lt;&gt;MARKER\CHECK,LVL\COL,"&gt;"""))),""),"")</f>
        <v/>
      </c>
      <c r="DI146" s="30" t="str">
        <f t="shared" si="91"/>
        <v/>
      </c>
      <c r="DM146" s="29"/>
      <c r="DN146" s="33"/>
      <c r="DO146" s="29"/>
      <c r="DP146" s="33"/>
      <c r="DQ146" s="29" t="str">
        <f t="shared" si="92"/>
        <v/>
      </c>
      <c r="DS146" s="32" t="str">
        <f t="shared" si="93"/>
        <v/>
      </c>
      <c r="DT146" s="43"/>
      <c r="DU146" s="32" t="str">
        <f t="shared" ca="1" si="40"/>
        <v/>
      </c>
      <c r="DW146" s="32" t="str">
        <f>IFERROR(IFERROR(IF(DI146="","",SUMIFS(DU$101:DU146,$B$101:$B146,SWITCH\CALC\ACTIVE&amp;"*",$X$101:$X146, IF(CALCULATOR\LVL\FORMAT\ENTRY&lt;&gt;MARKER\CHECK,LVL\COL,"&gt;"""))),"") / IFERROR(IF(DI146="","",SUMIFS($BO$101:$BO146,$B$101:$B146,SWITCH\CALC\ACTIVE&amp;"*",$X$101:$X146, IF(CALCULATOR\LVL\FORMAT\ENTRY&lt;&gt;MARKER\CHECK,LVL\COL,"&gt;"""))),""),"")</f>
        <v/>
      </c>
      <c r="EI146" s="30" t="str">
        <f t="shared" si="94"/>
        <v/>
      </c>
      <c r="EM146" s="29"/>
      <c r="EN146" s="33"/>
      <c r="EO146" s="29"/>
      <c r="EP146" s="33"/>
      <c r="EQ146" s="29" t="str">
        <f t="shared" si="95"/>
        <v/>
      </c>
      <c r="ES146" s="32" t="str">
        <f t="shared" si="96"/>
        <v/>
      </c>
      <c r="ET146" s="43"/>
      <c r="EU146" s="32" t="str">
        <f t="shared" ca="1" si="44"/>
        <v/>
      </c>
      <c r="EW146" s="32" t="str">
        <f>IFERROR(IFERROR(IF(EI146="","",SUMIFS(EU$101:EU146,$B$101:$B146,SWITCH\CALC\ACTIVE&amp;"*",$X$101:$X146, IF(CALCULATOR\LVL\FORMAT\ENTRY&lt;&gt;MARKER\CHECK,LVL\COL,"&gt;"""))),"") / IFERROR(IF(EI146="","",SUMIFS($BO$101:$BO146,$B$101:$B146,SWITCH\CALC\ACTIVE&amp;"*",$X$101:$X146, IF(CALCULATOR\LVL\FORMAT\ENTRY&lt;&gt;MARKER\CHECK,LVL\COL,"&gt;"""))),""),"")</f>
        <v/>
      </c>
      <c r="FI146" s="30" t="str">
        <f t="shared" si="97"/>
        <v/>
      </c>
      <c r="FM146" s="29"/>
      <c r="FN146" s="33"/>
      <c r="FO146" s="29"/>
      <c r="FP146" s="33"/>
      <c r="FQ146" s="29" t="str">
        <f t="shared" si="98"/>
        <v/>
      </c>
      <c r="FS146" s="32" t="str">
        <f t="shared" si="47"/>
        <v/>
      </c>
      <c r="FT146" s="43"/>
      <c r="FU146" s="32" t="str">
        <f t="shared" ca="1" si="48"/>
        <v/>
      </c>
      <c r="FW146" s="32" t="str">
        <f>IFERROR(IFERROR(IF(FI146="","",SUMIFS(FU$101:FU146,$B$101:$B146,SWITCH\CALC\ACTIVE&amp;"*",$X$101:$X146, IF(CALCULATOR\LVL\FORMAT\ENTRY&lt;&gt;MARKER\CHECK,LVL\COL,"&gt;"""))),"") / IFERROR(IF(FI146="","",SUMIFS($BO$101:$BO146,$B$101:$B146,SWITCH\CALC\ACTIVE&amp;"*",$X$101:$X146, IF(CALCULATOR\LVL\FORMAT\ENTRY&lt;&gt;MARKER\CHECK,LVL\COL,"&gt;"""))),""),"")</f>
        <v/>
      </c>
      <c r="FX146" s="175"/>
      <c r="FZ146" s="32" t="str">
        <f t="shared" ca="1" si="99"/>
        <v/>
      </c>
      <c r="GA146" s="32" t="str">
        <f t="shared" ref="GA146:GM146" ca="1" si="116">IFERROR(IF($J146=LARGE($J$101:$J$300,GA$98), ( INDEX( INDIRECT($FY$95),MATCH(LARGE($J$101:$J$300,GA$98),$J$101:$J$300,0)) ), FZ146 ),"")</f>
        <v/>
      </c>
      <c r="GB146" s="32" t="str">
        <f t="shared" ca="1" si="116"/>
        <v/>
      </c>
      <c r="GC146" s="32" t="str">
        <f t="shared" ca="1" si="116"/>
        <v/>
      </c>
      <c r="GD146" s="32" t="str">
        <f t="shared" ca="1" si="116"/>
        <v/>
      </c>
      <c r="GE146" s="32" t="str">
        <f t="shared" ca="1" si="116"/>
        <v/>
      </c>
      <c r="GF146" s="32" t="str">
        <f t="shared" ca="1" si="116"/>
        <v/>
      </c>
      <c r="GG146" s="32" t="str">
        <f t="shared" ca="1" si="116"/>
        <v/>
      </c>
      <c r="GH146" s="32" t="str">
        <f t="shared" ca="1" si="116"/>
        <v/>
      </c>
      <c r="GI146" s="32" t="str">
        <f t="shared" ca="1" si="116"/>
        <v/>
      </c>
      <c r="GJ146" s="32" t="str">
        <f t="shared" ca="1" si="116"/>
        <v/>
      </c>
      <c r="GK146" s="32" t="str">
        <f t="shared" ca="1" si="116"/>
        <v/>
      </c>
      <c r="GL146" s="32" t="str">
        <f t="shared" ca="1" si="116"/>
        <v/>
      </c>
      <c r="GM146" s="32" t="str">
        <f t="shared" ca="1" si="116"/>
        <v/>
      </c>
    </row>
    <row r="147" spans="2:195" ht="22.5" hidden="1" customHeight="1" thickTop="1" thickBot="1">
      <c r="B147" s="25" t="str">
        <f t="array" ref="B147">IFERROR(IF($AF147="","",IF($C147=SWITCH\CALC\INACTV,SWITCH\CALC\INACTV,IF($AG147="",SWITCH\CALC\INACTV,IF(AND(LARGE(IF($AF$101:$AF$300=$AF147,$AU$101:$AU$300),1)&gt;1,$AU147=1),SWITCH\CALC\INACTV,SWITCH\CALC\ACTIVE)))),SWITCH\CALC\ACTIVE)</f>
        <v/>
      </c>
      <c r="C147" s="25" t="str">
        <f ca="1">IFERROR(IF($AF147="","",IF(AND(CALCULATOR\LVL\FORMAT\ENTRY="",$X147&lt;&gt;LVL\COL),SWITCH\CALC\INACTV,IF(INDIRECT("'ENROLLMENT'!" &amp; SUBSTITUTE(ADDRESS(1,MATCH(C$1,#REF!,0),4),"1","") &amp; $AC147 )="","",INDIRECT("'ENROLLMENT'!" &amp; SUBSTITUTE(ADDRESS(1,MATCH(C$1,#REF!,0),4),"1","") &amp; $AC147 )))),"")</f>
        <v/>
      </c>
      <c r="D147" s="222" t="e">
        <f t="shared" ca="1" si="109"/>
        <v>#N/A</v>
      </c>
      <c r="F147" s="25">
        <v>-54</v>
      </c>
      <c r="H147" s="139" t="str">
        <f t="shared" ca="1" si="86"/>
        <v/>
      </c>
      <c r="I147" s="140"/>
      <c r="J147" s="143" t="str">
        <f t="shared" si="87"/>
        <v/>
      </c>
      <c r="L147" s="210">
        <f t="shared" si="114"/>
        <v>0</v>
      </c>
      <c r="N147" s="26" t="str">
        <f ca="1">IFERROR(IF(INDIRECT("'ENROLLMENT'!" &amp; SUBSTITUTE(ADDRESS(1,MATCH(N$1,#REF!,0),4),"1","") &amp; $AC147 )="","",INDIRECT("'ENROLLMENT'!" &amp; SUBSTITUTE(ADDRESS(1,MATCH(N$1,#REF!,0),4),"1","") &amp; $AC147 )),"")</f>
        <v/>
      </c>
      <c r="R147" s="27" t="str">
        <f t="shared" ca="1" si="32"/>
        <v/>
      </c>
      <c r="V147" s="27"/>
      <c r="X147" s="27" t="str">
        <f ca="1">IFERROR(IF(INDIRECT("'ENROLLMENT'!" &amp; SUBSTITUTE(ADDRESS(1,MATCH(X$1,#REF!,0),4),"1","") &amp; $AC147 )="","",INDIRECT("'ENROLLMENT'!" &amp; SUBSTITUTE(ADDRESS(1,MATCH(X$1,#REF!,0),4),"1","") &amp; $AC147 )),"")</f>
        <v/>
      </c>
      <c r="Z147" s="4"/>
      <c r="AB147" s="18"/>
      <c r="AC147" s="25" t="str">
        <f t="shared" ca="1" si="101"/>
        <v/>
      </c>
      <c r="AD147" s="20"/>
      <c r="AE147" s="18"/>
      <c r="AF147" s="26"/>
      <c r="AG147" s="30"/>
      <c r="AH147" s="28"/>
      <c r="AI147" s="241"/>
      <c r="AJ147" s="242"/>
      <c r="AK147" s="242"/>
      <c r="AL147" s="242"/>
      <c r="AM147" s="242"/>
      <c r="AN147" s="242"/>
      <c r="AO147" s="242"/>
      <c r="AP147" s="242"/>
      <c r="AQ147" s="243"/>
      <c r="AR147" s="28"/>
      <c r="AS147" s="29"/>
      <c r="AT147" s="19"/>
      <c r="AU147" s="27"/>
      <c r="AV147" s="20"/>
      <c r="AZ147" s="31"/>
      <c r="BM147" s="29" t="str">
        <f ca="1">IFERROR(IF(INDIRECT("'ENROLLMENT'!" &amp; SUBSTITUTE(ADDRESS(1,MATCH(BM$1,#REF!,0),4),"1","") &amp; $AC147 )="","",INDIRECT("'ENROLLMENT'!" &amp; SUBSTITUTE(ADDRESS(1,MATCH(BM$1,#REF!,0),4),"1","") &amp; $AC147 )),"")</f>
        <v/>
      </c>
      <c r="BN147" s="33"/>
      <c r="BO147" s="29" t="str">
        <f ca="1">IFERROR(IF(INDIRECT("'ENROLLMENT'!" &amp; SUBSTITUTE(ADDRESS(1,MATCH(BO$1,#REF!,0),4),"1","") &amp; $AC147 )="","",INDIRECT("'ENROLLMENT'!" &amp; SUBSTITUTE(ADDRESS(1,MATCH(BO$1,#REF!,0),4),"1","") &amp; $AC147 )),"")</f>
        <v/>
      </c>
      <c r="BP147" s="33"/>
      <c r="BQ147" s="29" t="str">
        <f ca="1">IFERROR(IF(INDIRECT("'ENROLLMENT'!" &amp; SUBSTITUTE(ADDRESS(1,MATCH(BQ$1,#REF!,0),4),"1","") &amp; $AC147 )="","",INDIRECT("'ENROLLMENT'!" &amp; SUBSTITUTE(ADDRESS(1,MATCH(BQ$1,#REF!,0),4),"1","") &amp; $AC147 )),"")</f>
        <v/>
      </c>
      <c r="BS147" s="32" t="str">
        <f ca="1">IFERROR(IF(INDIRECT("'ENROLLMENT'!" &amp; SUBSTITUTE(ADDRESS(1,MATCH(BS$1,#REF!,0),4),"1","") &amp; $AC147 )="","",INDIRECT("'ENROLLMENT'!" &amp; SUBSTITUTE(ADDRESS(1,MATCH(BS$1,#REF!,0),4),"1","") &amp; $AC147 )),"")</f>
        <v/>
      </c>
      <c r="BT147" s="43"/>
      <c r="BU147" s="32" t="str">
        <f ca="1">IFERROR(IF(INDIRECT("'ENROLLMENT'!" &amp; SUBSTITUTE(ADDRESS(1,MATCH(BU$1,#REF!,0),4),"1","") &amp; $AC147 )="","",INDIRECT("'ENROLLMENT'!" &amp; SUBSTITUTE(ADDRESS(1,MATCH(BU$1,#REF!,0),4),"1","") &amp; $AC147 )),"")</f>
        <v/>
      </c>
      <c r="BW147" s="33"/>
      <c r="BZ147" s="27"/>
      <c r="CI147" s="30" t="str">
        <f t="shared" si="88"/>
        <v/>
      </c>
      <c r="CM147" s="29"/>
      <c r="CN147" s="33"/>
      <c r="CO147" s="29"/>
      <c r="CP147" s="33"/>
      <c r="CQ147" s="29" t="str">
        <f t="shared" si="89"/>
        <v/>
      </c>
      <c r="CS147" s="32" t="str">
        <f t="shared" si="90"/>
        <v/>
      </c>
      <c r="CT147" s="43"/>
      <c r="CU147" s="32" t="str">
        <f t="shared" ca="1" si="36"/>
        <v/>
      </c>
      <c r="CW147" s="32" t="str">
        <f>IFERROR(IFERROR(IF(CI147="","",SUMIFS(CU$101:CU147,$B$101:$B147,SWITCH\CALC\ACTIVE&amp;"*",$X$101:$X147, IF(CALCULATOR\LVL\FORMAT\ENTRY&lt;&gt;MARKER\CHECK,LVL\COL,"&gt;"""))),"") / IFERROR(IF(CI147="","",SUMIFS($BO$101:$BO147,$B$101:$B147,SWITCH\CALC\ACTIVE&amp;"*",$X$101:$X147, IF(CALCULATOR\LVL\FORMAT\ENTRY&lt;&gt;MARKER\CHECK,LVL\COL,"&gt;"""))),""),"")</f>
        <v/>
      </c>
      <c r="DI147" s="30" t="str">
        <f t="shared" si="91"/>
        <v/>
      </c>
      <c r="DM147" s="29"/>
      <c r="DN147" s="33"/>
      <c r="DO147" s="29"/>
      <c r="DP147" s="33"/>
      <c r="DQ147" s="29" t="str">
        <f t="shared" si="92"/>
        <v/>
      </c>
      <c r="DS147" s="32" t="str">
        <f t="shared" si="93"/>
        <v/>
      </c>
      <c r="DT147" s="43"/>
      <c r="DU147" s="32" t="str">
        <f t="shared" ca="1" si="40"/>
        <v/>
      </c>
      <c r="DW147" s="32" t="str">
        <f>IFERROR(IFERROR(IF(DI147="","",SUMIFS(DU$101:DU147,$B$101:$B147,SWITCH\CALC\ACTIVE&amp;"*",$X$101:$X147, IF(CALCULATOR\LVL\FORMAT\ENTRY&lt;&gt;MARKER\CHECK,LVL\COL,"&gt;"""))),"") / IFERROR(IF(DI147="","",SUMIFS($BO$101:$BO147,$B$101:$B147,SWITCH\CALC\ACTIVE&amp;"*",$X$101:$X147, IF(CALCULATOR\LVL\FORMAT\ENTRY&lt;&gt;MARKER\CHECK,LVL\COL,"&gt;"""))),""),"")</f>
        <v/>
      </c>
      <c r="EI147" s="30" t="str">
        <f t="shared" si="94"/>
        <v/>
      </c>
      <c r="EM147" s="29"/>
      <c r="EN147" s="33"/>
      <c r="EO147" s="29"/>
      <c r="EP147" s="33"/>
      <c r="EQ147" s="29" t="str">
        <f t="shared" si="95"/>
        <v/>
      </c>
      <c r="ES147" s="32" t="str">
        <f t="shared" si="96"/>
        <v/>
      </c>
      <c r="ET147" s="43"/>
      <c r="EU147" s="32" t="str">
        <f t="shared" ca="1" si="44"/>
        <v/>
      </c>
      <c r="EW147" s="32" t="str">
        <f>IFERROR(IFERROR(IF(EI147="","",SUMIFS(EU$101:EU147,$B$101:$B147,SWITCH\CALC\ACTIVE&amp;"*",$X$101:$X147, IF(CALCULATOR\LVL\FORMAT\ENTRY&lt;&gt;MARKER\CHECK,LVL\COL,"&gt;"""))),"") / IFERROR(IF(EI147="","",SUMIFS($BO$101:$BO147,$B$101:$B147,SWITCH\CALC\ACTIVE&amp;"*",$X$101:$X147, IF(CALCULATOR\LVL\FORMAT\ENTRY&lt;&gt;MARKER\CHECK,LVL\COL,"&gt;"""))),""),"")</f>
        <v/>
      </c>
      <c r="FI147" s="30" t="str">
        <f t="shared" si="97"/>
        <v/>
      </c>
      <c r="FM147" s="29"/>
      <c r="FN147" s="33"/>
      <c r="FO147" s="29"/>
      <c r="FP147" s="33"/>
      <c r="FQ147" s="29" t="str">
        <f t="shared" si="98"/>
        <v/>
      </c>
      <c r="FS147" s="32" t="str">
        <f t="shared" si="47"/>
        <v/>
      </c>
      <c r="FT147" s="43"/>
      <c r="FU147" s="32" t="str">
        <f t="shared" ca="1" si="48"/>
        <v/>
      </c>
      <c r="FW147" s="32" t="str">
        <f>IFERROR(IFERROR(IF(FI147="","",SUMIFS(FU$101:FU147,$B$101:$B147,SWITCH\CALC\ACTIVE&amp;"*",$X$101:$X147, IF(CALCULATOR\LVL\FORMAT\ENTRY&lt;&gt;MARKER\CHECK,LVL\COL,"&gt;"""))),"") / IFERROR(IF(FI147="","",SUMIFS($BO$101:$BO147,$B$101:$B147,SWITCH\CALC\ACTIVE&amp;"*",$X$101:$X147, IF(CALCULATOR\LVL\FORMAT\ENTRY&lt;&gt;MARKER\CHECK,LVL\COL,"&gt;"""))),""),"")</f>
        <v/>
      </c>
      <c r="FX147" s="175"/>
      <c r="FZ147" s="32" t="str">
        <f t="shared" ca="1" si="99"/>
        <v/>
      </c>
      <c r="GA147" s="32" t="str">
        <f t="shared" ref="GA147:GM147" ca="1" si="117">IFERROR(IF($J147=LARGE($J$101:$J$300,GA$98), ( INDEX( INDIRECT($FY$95),MATCH(LARGE($J$101:$J$300,GA$98),$J$101:$J$300,0)) ), FZ147 ),"")</f>
        <v/>
      </c>
      <c r="GB147" s="32" t="str">
        <f t="shared" ca="1" si="117"/>
        <v/>
      </c>
      <c r="GC147" s="32" t="str">
        <f t="shared" ca="1" si="117"/>
        <v/>
      </c>
      <c r="GD147" s="32" t="str">
        <f t="shared" ca="1" si="117"/>
        <v/>
      </c>
      <c r="GE147" s="32" t="str">
        <f t="shared" ca="1" si="117"/>
        <v/>
      </c>
      <c r="GF147" s="32" t="str">
        <f t="shared" ca="1" si="117"/>
        <v/>
      </c>
      <c r="GG147" s="32" t="str">
        <f t="shared" ca="1" si="117"/>
        <v/>
      </c>
      <c r="GH147" s="32" t="str">
        <f t="shared" ca="1" si="117"/>
        <v/>
      </c>
      <c r="GI147" s="32" t="str">
        <f t="shared" ca="1" si="117"/>
        <v/>
      </c>
      <c r="GJ147" s="32" t="str">
        <f t="shared" ca="1" si="117"/>
        <v/>
      </c>
      <c r="GK147" s="32" t="str">
        <f t="shared" ca="1" si="117"/>
        <v/>
      </c>
      <c r="GL147" s="32" t="str">
        <f t="shared" ca="1" si="117"/>
        <v/>
      </c>
      <c r="GM147" s="32" t="str">
        <f t="shared" ca="1" si="117"/>
        <v/>
      </c>
    </row>
    <row r="148" spans="2:195" ht="22.5" hidden="1" customHeight="1" thickTop="1" thickBot="1">
      <c r="B148" s="25" t="str">
        <f t="array" ref="B148">IFERROR(IF($AF148="","",IF($C148=SWITCH\CALC\INACTV,SWITCH\CALC\INACTV,IF($AG148="",SWITCH\CALC\INACTV,IF(AND(LARGE(IF($AF$101:$AF$300=$AF148,$AU$101:$AU$300),1)&gt;1,$AU148=1),SWITCH\CALC\INACTV,SWITCH\CALC\ACTIVE)))),SWITCH\CALC\ACTIVE)</f>
        <v/>
      </c>
      <c r="C148" s="25" t="str">
        <f ca="1">IFERROR(IF($AF148="","",IF(AND(CALCULATOR\LVL\FORMAT\ENTRY="",$X148&lt;&gt;LVL\COL),SWITCH\CALC\INACTV,IF(INDIRECT("'ENROLLMENT'!" &amp; SUBSTITUTE(ADDRESS(1,MATCH(C$1,#REF!,0),4),"1","") &amp; $AC148 )="","",INDIRECT("'ENROLLMENT'!" &amp; SUBSTITUTE(ADDRESS(1,MATCH(C$1,#REF!,0),4),"1","") &amp; $AC148 )))),"")</f>
        <v/>
      </c>
      <c r="D148" s="222" t="e">
        <f t="shared" ca="1" si="109"/>
        <v>#N/A</v>
      </c>
      <c r="F148" s="25">
        <v>-53</v>
      </c>
      <c r="H148" s="139" t="str">
        <f t="shared" ca="1" si="86"/>
        <v/>
      </c>
      <c r="I148" s="140"/>
      <c r="J148" s="143" t="str">
        <f t="shared" si="87"/>
        <v/>
      </c>
      <c r="L148" s="210">
        <f t="shared" si="114"/>
        <v>0</v>
      </c>
      <c r="N148" s="26" t="str">
        <f ca="1">IFERROR(IF(INDIRECT("'ENROLLMENT'!" &amp; SUBSTITUTE(ADDRESS(1,MATCH(N$1,#REF!,0),4),"1","") &amp; $AC148 )="","",INDIRECT("'ENROLLMENT'!" &amp; SUBSTITUTE(ADDRESS(1,MATCH(N$1,#REF!,0),4),"1","") &amp; $AC148 )),"")</f>
        <v/>
      </c>
      <c r="R148" s="27" t="str">
        <f t="shared" ca="1" si="32"/>
        <v/>
      </c>
      <c r="V148" s="27"/>
      <c r="X148" s="27" t="str">
        <f ca="1">IFERROR(IF(INDIRECT("'ENROLLMENT'!" &amp; SUBSTITUTE(ADDRESS(1,MATCH(X$1,#REF!,0),4),"1","") &amp; $AC148 )="","",INDIRECT("'ENROLLMENT'!" &amp; SUBSTITUTE(ADDRESS(1,MATCH(X$1,#REF!,0),4),"1","") &amp; $AC148 )),"")</f>
        <v/>
      </c>
      <c r="Z148" s="4"/>
      <c r="AB148" s="18"/>
      <c r="AC148" s="25" t="str">
        <f t="shared" ca="1" si="101"/>
        <v/>
      </c>
      <c r="AD148" s="20"/>
      <c r="AE148" s="18"/>
      <c r="AF148" s="26"/>
      <c r="AG148" s="30"/>
      <c r="AH148" s="28"/>
      <c r="AI148" s="241"/>
      <c r="AJ148" s="242"/>
      <c r="AK148" s="242"/>
      <c r="AL148" s="242"/>
      <c r="AM148" s="242"/>
      <c r="AN148" s="242"/>
      <c r="AO148" s="242"/>
      <c r="AP148" s="242"/>
      <c r="AQ148" s="243"/>
      <c r="AR148" s="28"/>
      <c r="AS148" s="29"/>
      <c r="AT148" s="19"/>
      <c r="AU148" s="27"/>
      <c r="AV148" s="20"/>
      <c r="AZ148" s="31"/>
      <c r="BM148" s="29" t="str">
        <f ca="1">IFERROR(IF(INDIRECT("'ENROLLMENT'!" &amp; SUBSTITUTE(ADDRESS(1,MATCH(BM$1,#REF!,0),4),"1","") &amp; $AC148 )="","",INDIRECT("'ENROLLMENT'!" &amp; SUBSTITUTE(ADDRESS(1,MATCH(BM$1,#REF!,0),4),"1","") &amp; $AC148 )),"")</f>
        <v/>
      </c>
      <c r="BN148" s="33"/>
      <c r="BO148" s="29" t="str">
        <f ca="1">IFERROR(IF(INDIRECT("'ENROLLMENT'!" &amp; SUBSTITUTE(ADDRESS(1,MATCH(BO$1,#REF!,0),4),"1","") &amp; $AC148 )="","",INDIRECT("'ENROLLMENT'!" &amp; SUBSTITUTE(ADDRESS(1,MATCH(BO$1,#REF!,0),4),"1","") &amp; $AC148 )),"")</f>
        <v/>
      </c>
      <c r="BP148" s="33"/>
      <c r="BQ148" s="29" t="str">
        <f ca="1">IFERROR(IF(INDIRECT("'ENROLLMENT'!" &amp; SUBSTITUTE(ADDRESS(1,MATCH(BQ$1,#REF!,0),4),"1","") &amp; $AC148 )="","",INDIRECT("'ENROLLMENT'!" &amp; SUBSTITUTE(ADDRESS(1,MATCH(BQ$1,#REF!,0),4),"1","") &amp; $AC148 )),"")</f>
        <v/>
      </c>
      <c r="BS148" s="32" t="str">
        <f ca="1">IFERROR(IF(INDIRECT("'ENROLLMENT'!" &amp; SUBSTITUTE(ADDRESS(1,MATCH(BS$1,#REF!,0),4),"1","") &amp; $AC148 )="","",INDIRECT("'ENROLLMENT'!" &amp; SUBSTITUTE(ADDRESS(1,MATCH(BS$1,#REF!,0),4),"1","") &amp; $AC148 )),"")</f>
        <v/>
      </c>
      <c r="BT148" s="43"/>
      <c r="BU148" s="32" t="str">
        <f ca="1">IFERROR(IF(INDIRECT("'ENROLLMENT'!" &amp; SUBSTITUTE(ADDRESS(1,MATCH(BU$1,#REF!,0),4),"1","") &amp; $AC148 )="","",INDIRECT("'ENROLLMENT'!" &amp; SUBSTITUTE(ADDRESS(1,MATCH(BU$1,#REF!,0),4),"1","") &amp; $AC148 )),"")</f>
        <v/>
      </c>
      <c r="BW148" s="33"/>
      <c r="BZ148" s="27"/>
      <c r="CI148" s="30" t="str">
        <f t="shared" si="88"/>
        <v/>
      </c>
      <c r="CM148" s="29"/>
      <c r="CN148" s="33"/>
      <c r="CO148" s="29"/>
      <c r="CP148" s="33"/>
      <c r="CQ148" s="29" t="str">
        <f t="shared" si="89"/>
        <v/>
      </c>
      <c r="CS148" s="32" t="str">
        <f t="shared" si="90"/>
        <v/>
      </c>
      <c r="CT148" s="43"/>
      <c r="CU148" s="32" t="str">
        <f t="shared" ca="1" si="36"/>
        <v/>
      </c>
      <c r="CW148" s="32" t="str">
        <f>IFERROR(IFERROR(IF(CI148="","",SUMIFS(CU$101:CU148,$B$101:$B148,SWITCH\CALC\ACTIVE&amp;"*",$X$101:$X148, IF(CALCULATOR\LVL\FORMAT\ENTRY&lt;&gt;MARKER\CHECK,LVL\COL,"&gt;"""))),"") / IFERROR(IF(CI148="","",SUMIFS($BO$101:$BO148,$B$101:$B148,SWITCH\CALC\ACTIVE&amp;"*",$X$101:$X148, IF(CALCULATOR\LVL\FORMAT\ENTRY&lt;&gt;MARKER\CHECK,LVL\COL,"&gt;"""))),""),"")</f>
        <v/>
      </c>
      <c r="DI148" s="30" t="str">
        <f t="shared" si="91"/>
        <v/>
      </c>
      <c r="DM148" s="29"/>
      <c r="DN148" s="33"/>
      <c r="DO148" s="29"/>
      <c r="DP148" s="33"/>
      <c r="DQ148" s="29" t="str">
        <f t="shared" si="92"/>
        <v/>
      </c>
      <c r="DS148" s="32" t="str">
        <f t="shared" si="93"/>
        <v/>
      </c>
      <c r="DT148" s="43"/>
      <c r="DU148" s="32" t="str">
        <f t="shared" ca="1" si="40"/>
        <v/>
      </c>
      <c r="DW148" s="32" t="str">
        <f>IFERROR(IFERROR(IF(DI148="","",SUMIFS(DU$101:DU148,$B$101:$B148,SWITCH\CALC\ACTIVE&amp;"*",$X$101:$X148, IF(CALCULATOR\LVL\FORMAT\ENTRY&lt;&gt;MARKER\CHECK,LVL\COL,"&gt;"""))),"") / IFERROR(IF(DI148="","",SUMIFS($BO$101:$BO148,$B$101:$B148,SWITCH\CALC\ACTIVE&amp;"*",$X$101:$X148, IF(CALCULATOR\LVL\FORMAT\ENTRY&lt;&gt;MARKER\CHECK,LVL\COL,"&gt;"""))),""),"")</f>
        <v/>
      </c>
      <c r="EI148" s="30" t="str">
        <f t="shared" si="94"/>
        <v/>
      </c>
      <c r="EM148" s="29"/>
      <c r="EN148" s="33"/>
      <c r="EO148" s="29"/>
      <c r="EP148" s="33"/>
      <c r="EQ148" s="29" t="str">
        <f t="shared" si="95"/>
        <v/>
      </c>
      <c r="ES148" s="32" t="str">
        <f t="shared" si="96"/>
        <v/>
      </c>
      <c r="ET148" s="43"/>
      <c r="EU148" s="32" t="str">
        <f t="shared" ca="1" si="44"/>
        <v/>
      </c>
      <c r="EW148" s="32" t="str">
        <f>IFERROR(IFERROR(IF(EI148="","",SUMIFS(EU$101:EU148,$B$101:$B148,SWITCH\CALC\ACTIVE&amp;"*",$X$101:$X148, IF(CALCULATOR\LVL\FORMAT\ENTRY&lt;&gt;MARKER\CHECK,LVL\COL,"&gt;"""))),"") / IFERROR(IF(EI148="","",SUMIFS($BO$101:$BO148,$B$101:$B148,SWITCH\CALC\ACTIVE&amp;"*",$X$101:$X148, IF(CALCULATOR\LVL\FORMAT\ENTRY&lt;&gt;MARKER\CHECK,LVL\COL,"&gt;"""))),""),"")</f>
        <v/>
      </c>
      <c r="FI148" s="30" t="str">
        <f t="shared" si="97"/>
        <v/>
      </c>
      <c r="FM148" s="29"/>
      <c r="FN148" s="33"/>
      <c r="FO148" s="29"/>
      <c r="FP148" s="33"/>
      <c r="FQ148" s="29" t="str">
        <f t="shared" si="98"/>
        <v/>
      </c>
      <c r="FS148" s="32" t="str">
        <f t="shared" si="47"/>
        <v/>
      </c>
      <c r="FT148" s="43"/>
      <c r="FU148" s="32" t="str">
        <f t="shared" ca="1" si="48"/>
        <v/>
      </c>
      <c r="FW148" s="32" t="str">
        <f>IFERROR(IFERROR(IF(FI148="","",SUMIFS(FU$101:FU148,$B$101:$B148,SWITCH\CALC\ACTIVE&amp;"*",$X$101:$X148, IF(CALCULATOR\LVL\FORMAT\ENTRY&lt;&gt;MARKER\CHECK,LVL\COL,"&gt;"""))),"") / IFERROR(IF(FI148="","",SUMIFS($BO$101:$BO148,$B$101:$B148,SWITCH\CALC\ACTIVE&amp;"*",$X$101:$X148, IF(CALCULATOR\LVL\FORMAT\ENTRY&lt;&gt;MARKER\CHECK,LVL\COL,"&gt;"""))),""),"")</f>
        <v/>
      </c>
      <c r="FX148" s="175"/>
      <c r="FZ148" s="32" t="str">
        <f t="shared" ca="1" si="99"/>
        <v/>
      </c>
      <c r="GA148" s="32" t="str">
        <f t="shared" ref="GA148:GM148" ca="1" si="118">IFERROR(IF($J148=LARGE($J$101:$J$300,GA$98), ( INDEX( INDIRECT($FY$95),MATCH(LARGE($J$101:$J$300,GA$98),$J$101:$J$300,0)) ), FZ148 ),"")</f>
        <v/>
      </c>
      <c r="GB148" s="32" t="str">
        <f t="shared" ca="1" si="118"/>
        <v/>
      </c>
      <c r="GC148" s="32" t="str">
        <f t="shared" ca="1" si="118"/>
        <v/>
      </c>
      <c r="GD148" s="32" t="str">
        <f t="shared" ca="1" si="118"/>
        <v/>
      </c>
      <c r="GE148" s="32" t="str">
        <f t="shared" ca="1" si="118"/>
        <v/>
      </c>
      <c r="GF148" s="32" t="str">
        <f t="shared" ca="1" si="118"/>
        <v/>
      </c>
      <c r="GG148" s="32" t="str">
        <f t="shared" ca="1" si="118"/>
        <v/>
      </c>
      <c r="GH148" s="32" t="str">
        <f t="shared" ca="1" si="118"/>
        <v/>
      </c>
      <c r="GI148" s="32" t="str">
        <f t="shared" ca="1" si="118"/>
        <v/>
      </c>
      <c r="GJ148" s="32" t="str">
        <f t="shared" ca="1" si="118"/>
        <v/>
      </c>
      <c r="GK148" s="32" t="str">
        <f t="shared" ca="1" si="118"/>
        <v/>
      </c>
      <c r="GL148" s="32" t="str">
        <f t="shared" ca="1" si="118"/>
        <v/>
      </c>
      <c r="GM148" s="32" t="str">
        <f t="shared" ca="1" si="118"/>
        <v/>
      </c>
    </row>
    <row r="149" spans="2:195" ht="22.5" hidden="1" customHeight="1" thickTop="1" thickBot="1">
      <c r="B149" s="25" t="str">
        <f t="array" ref="B149">IFERROR(IF($AF149="","",IF($C149=SWITCH\CALC\INACTV,SWITCH\CALC\INACTV,IF($AG149="",SWITCH\CALC\INACTV,IF(AND(LARGE(IF($AF$101:$AF$300=$AF149,$AU$101:$AU$300),1)&gt;1,$AU149=1),SWITCH\CALC\INACTV,SWITCH\CALC\ACTIVE)))),SWITCH\CALC\ACTIVE)</f>
        <v/>
      </c>
      <c r="C149" s="25" t="str">
        <f ca="1">IFERROR(IF($AF149="","",IF(AND(CALCULATOR\LVL\FORMAT\ENTRY="",$X149&lt;&gt;LVL\COL),SWITCH\CALC\INACTV,IF(INDIRECT("'ENROLLMENT'!" &amp; SUBSTITUTE(ADDRESS(1,MATCH(C$1,#REF!,0),4),"1","") &amp; $AC149 )="","",INDIRECT("'ENROLLMENT'!" &amp; SUBSTITUTE(ADDRESS(1,MATCH(C$1,#REF!,0),4),"1","") &amp; $AC149 )))),"")</f>
        <v/>
      </c>
      <c r="D149" s="222" t="e">
        <f t="shared" ca="1" si="109"/>
        <v>#N/A</v>
      </c>
      <c r="F149" s="25">
        <v>-52</v>
      </c>
      <c r="H149" s="139" t="str">
        <f t="shared" ca="1" si="86"/>
        <v/>
      </c>
      <c r="I149" s="140"/>
      <c r="J149" s="143" t="str">
        <f t="shared" si="87"/>
        <v/>
      </c>
      <c r="L149" s="210">
        <f t="shared" si="114"/>
        <v>0</v>
      </c>
      <c r="N149" s="26" t="str">
        <f ca="1">IFERROR(IF(INDIRECT("'ENROLLMENT'!" &amp; SUBSTITUTE(ADDRESS(1,MATCH(N$1,#REF!,0),4),"1","") &amp; $AC149 )="","",INDIRECT("'ENROLLMENT'!" &amp; SUBSTITUTE(ADDRESS(1,MATCH(N$1,#REF!,0),4),"1","") &amp; $AC149 )),"")</f>
        <v/>
      </c>
      <c r="R149" s="27" t="str">
        <f t="shared" ca="1" si="32"/>
        <v/>
      </c>
      <c r="V149" s="27"/>
      <c r="X149" s="27" t="str">
        <f ca="1">IFERROR(IF(INDIRECT("'ENROLLMENT'!" &amp; SUBSTITUTE(ADDRESS(1,MATCH(X$1,#REF!,0),4),"1","") &amp; $AC149 )="","",INDIRECT("'ENROLLMENT'!" &amp; SUBSTITUTE(ADDRESS(1,MATCH(X$1,#REF!,0),4),"1","") &amp; $AC149 )),"")</f>
        <v/>
      </c>
      <c r="Z149" s="4"/>
      <c r="AB149" s="18"/>
      <c r="AC149" s="25" t="str">
        <f t="shared" ca="1" si="101"/>
        <v/>
      </c>
      <c r="AD149" s="20"/>
      <c r="AE149" s="18"/>
      <c r="AF149" s="26"/>
      <c r="AG149" s="30"/>
      <c r="AH149" s="28"/>
      <c r="AI149" s="241"/>
      <c r="AJ149" s="242"/>
      <c r="AK149" s="242"/>
      <c r="AL149" s="242"/>
      <c r="AM149" s="242"/>
      <c r="AN149" s="242"/>
      <c r="AO149" s="242"/>
      <c r="AP149" s="242"/>
      <c r="AQ149" s="243"/>
      <c r="AR149" s="28"/>
      <c r="AS149" s="29"/>
      <c r="AT149" s="19"/>
      <c r="AU149" s="27"/>
      <c r="AV149" s="20"/>
      <c r="AZ149" s="31"/>
      <c r="BM149" s="29" t="str">
        <f ca="1">IFERROR(IF(INDIRECT("'ENROLLMENT'!" &amp; SUBSTITUTE(ADDRESS(1,MATCH(BM$1,#REF!,0),4),"1","") &amp; $AC149 )="","",INDIRECT("'ENROLLMENT'!" &amp; SUBSTITUTE(ADDRESS(1,MATCH(BM$1,#REF!,0),4),"1","") &amp; $AC149 )),"")</f>
        <v/>
      </c>
      <c r="BN149" s="33"/>
      <c r="BO149" s="29" t="str">
        <f ca="1">IFERROR(IF(INDIRECT("'ENROLLMENT'!" &amp; SUBSTITUTE(ADDRESS(1,MATCH(BO$1,#REF!,0),4),"1","") &amp; $AC149 )="","",INDIRECT("'ENROLLMENT'!" &amp; SUBSTITUTE(ADDRESS(1,MATCH(BO$1,#REF!,0),4),"1","") &amp; $AC149 )),"")</f>
        <v/>
      </c>
      <c r="BP149" s="33"/>
      <c r="BQ149" s="29" t="str">
        <f ca="1">IFERROR(IF(INDIRECT("'ENROLLMENT'!" &amp; SUBSTITUTE(ADDRESS(1,MATCH(BQ$1,#REF!,0),4),"1","") &amp; $AC149 )="","",INDIRECT("'ENROLLMENT'!" &amp; SUBSTITUTE(ADDRESS(1,MATCH(BQ$1,#REF!,0),4),"1","") &amp; $AC149 )),"")</f>
        <v/>
      </c>
      <c r="BS149" s="32" t="str">
        <f ca="1">IFERROR(IF(INDIRECT("'ENROLLMENT'!" &amp; SUBSTITUTE(ADDRESS(1,MATCH(BS$1,#REF!,0),4),"1","") &amp; $AC149 )="","",INDIRECT("'ENROLLMENT'!" &amp; SUBSTITUTE(ADDRESS(1,MATCH(BS$1,#REF!,0),4),"1","") &amp; $AC149 )),"")</f>
        <v/>
      </c>
      <c r="BT149" s="43"/>
      <c r="BU149" s="32" t="str">
        <f ca="1">IFERROR(IF(INDIRECT("'ENROLLMENT'!" &amp; SUBSTITUTE(ADDRESS(1,MATCH(BU$1,#REF!,0),4),"1","") &amp; $AC149 )="","",INDIRECT("'ENROLLMENT'!" &amp; SUBSTITUTE(ADDRESS(1,MATCH(BU$1,#REF!,0),4),"1","") &amp; $AC149 )),"")</f>
        <v/>
      </c>
      <c r="BW149" s="33"/>
      <c r="BZ149" s="27"/>
      <c r="CI149" s="30" t="str">
        <f t="shared" si="88"/>
        <v/>
      </c>
      <c r="CM149" s="29"/>
      <c r="CN149" s="33"/>
      <c r="CO149" s="29"/>
      <c r="CP149" s="33"/>
      <c r="CQ149" s="29" t="str">
        <f t="shared" si="89"/>
        <v/>
      </c>
      <c r="CS149" s="32" t="str">
        <f t="shared" si="90"/>
        <v/>
      </c>
      <c r="CT149" s="43"/>
      <c r="CU149" s="32" t="str">
        <f t="shared" ca="1" si="36"/>
        <v/>
      </c>
      <c r="CW149" s="32" t="str">
        <f>IFERROR(IFERROR(IF(CI149="","",SUMIFS(CU$101:CU149,$B$101:$B149,SWITCH\CALC\ACTIVE&amp;"*",$X$101:$X149, IF(CALCULATOR\LVL\FORMAT\ENTRY&lt;&gt;MARKER\CHECK,LVL\COL,"&gt;"""))),"") / IFERROR(IF(CI149="","",SUMIFS($BO$101:$BO149,$B$101:$B149,SWITCH\CALC\ACTIVE&amp;"*",$X$101:$X149, IF(CALCULATOR\LVL\FORMAT\ENTRY&lt;&gt;MARKER\CHECK,LVL\COL,"&gt;"""))),""),"")</f>
        <v/>
      </c>
      <c r="DI149" s="30" t="str">
        <f t="shared" si="91"/>
        <v/>
      </c>
      <c r="DM149" s="29"/>
      <c r="DN149" s="33"/>
      <c r="DO149" s="29"/>
      <c r="DP149" s="33"/>
      <c r="DQ149" s="29" t="str">
        <f t="shared" si="92"/>
        <v/>
      </c>
      <c r="DS149" s="32" t="str">
        <f t="shared" si="93"/>
        <v/>
      </c>
      <c r="DT149" s="43"/>
      <c r="DU149" s="32" t="str">
        <f t="shared" ca="1" si="40"/>
        <v/>
      </c>
      <c r="DW149" s="32" t="str">
        <f>IFERROR(IFERROR(IF(DI149="","",SUMIFS(DU$101:DU149,$B$101:$B149,SWITCH\CALC\ACTIVE&amp;"*",$X$101:$X149, IF(CALCULATOR\LVL\FORMAT\ENTRY&lt;&gt;MARKER\CHECK,LVL\COL,"&gt;"""))),"") / IFERROR(IF(DI149="","",SUMIFS($BO$101:$BO149,$B$101:$B149,SWITCH\CALC\ACTIVE&amp;"*",$X$101:$X149, IF(CALCULATOR\LVL\FORMAT\ENTRY&lt;&gt;MARKER\CHECK,LVL\COL,"&gt;"""))),""),"")</f>
        <v/>
      </c>
      <c r="EI149" s="30" t="str">
        <f t="shared" si="94"/>
        <v/>
      </c>
      <c r="EM149" s="29"/>
      <c r="EN149" s="33"/>
      <c r="EO149" s="29"/>
      <c r="EP149" s="33"/>
      <c r="EQ149" s="29" t="str">
        <f t="shared" si="95"/>
        <v/>
      </c>
      <c r="ES149" s="32" t="str">
        <f t="shared" si="96"/>
        <v/>
      </c>
      <c r="ET149" s="43"/>
      <c r="EU149" s="32" t="str">
        <f t="shared" ca="1" si="44"/>
        <v/>
      </c>
      <c r="EW149" s="32" t="str">
        <f>IFERROR(IFERROR(IF(EI149="","",SUMIFS(EU$101:EU149,$B$101:$B149,SWITCH\CALC\ACTIVE&amp;"*",$X$101:$X149, IF(CALCULATOR\LVL\FORMAT\ENTRY&lt;&gt;MARKER\CHECK,LVL\COL,"&gt;"""))),"") / IFERROR(IF(EI149="","",SUMIFS($BO$101:$BO149,$B$101:$B149,SWITCH\CALC\ACTIVE&amp;"*",$X$101:$X149, IF(CALCULATOR\LVL\FORMAT\ENTRY&lt;&gt;MARKER\CHECK,LVL\COL,"&gt;"""))),""),"")</f>
        <v/>
      </c>
      <c r="FI149" s="30" t="str">
        <f t="shared" si="97"/>
        <v/>
      </c>
      <c r="FM149" s="29"/>
      <c r="FN149" s="33"/>
      <c r="FO149" s="29"/>
      <c r="FP149" s="33"/>
      <c r="FQ149" s="29" t="str">
        <f t="shared" si="98"/>
        <v/>
      </c>
      <c r="FS149" s="32" t="str">
        <f t="shared" si="47"/>
        <v/>
      </c>
      <c r="FT149" s="43"/>
      <c r="FU149" s="32" t="str">
        <f t="shared" ca="1" si="48"/>
        <v/>
      </c>
      <c r="FW149" s="32" t="str">
        <f>IFERROR(IFERROR(IF(FI149="","",SUMIFS(FU$101:FU149,$B$101:$B149,SWITCH\CALC\ACTIVE&amp;"*",$X$101:$X149, IF(CALCULATOR\LVL\FORMAT\ENTRY&lt;&gt;MARKER\CHECK,LVL\COL,"&gt;"""))),"") / IFERROR(IF(FI149="","",SUMIFS($BO$101:$BO149,$B$101:$B149,SWITCH\CALC\ACTIVE&amp;"*",$X$101:$X149, IF(CALCULATOR\LVL\FORMAT\ENTRY&lt;&gt;MARKER\CHECK,LVL\COL,"&gt;"""))),""),"")</f>
        <v/>
      </c>
      <c r="FX149" s="175"/>
      <c r="FZ149" s="32" t="str">
        <f t="shared" ca="1" si="99"/>
        <v/>
      </c>
      <c r="GA149" s="32" t="str">
        <f t="shared" ref="GA149:GM149" ca="1" si="119">IFERROR(IF($J149=LARGE($J$101:$J$300,GA$98), ( INDEX( INDIRECT($FY$95),MATCH(LARGE($J$101:$J$300,GA$98),$J$101:$J$300,0)) ), FZ149 ),"")</f>
        <v/>
      </c>
      <c r="GB149" s="32" t="str">
        <f t="shared" ca="1" si="119"/>
        <v/>
      </c>
      <c r="GC149" s="32" t="str">
        <f t="shared" ca="1" si="119"/>
        <v/>
      </c>
      <c r="GD149" s="32" t="str">
        <f t="shared" ca="1" si="119"/>
        <v/>
      </c>
      <c r="GE149" s="32" t="str">
        <f t="shared" ca="1" si="119"/>
        <v/>
      </c>
      <c r="GF149" s="32" t="str">
        <f t="shared" ca="1" si="119"/>
        <v/>
      </c>
      <c r="GG149" s="32" t="str">
        <f t="shared" ca="1" si="119"/>
        <v/>
      </c>
      <c r="GH149" s="32" t="str">
        <f t="shared" ca="1" si="119"/>
        <v/>
      </c>
      <c r="GI149" s="32" t="str">
        <f t="shared" ca="1" si="119"/>
        <v/>
      </c>
      <c r="GJ149" s="32" t="str">
        <f t="shared" ca="1" si="119"/>
        <v/>
      </c>
      <c r="GK149" s="32" t="str">
        <f t="shared" ca="1" si="119"/>
        <v/>
      </c>
      <c r="GL149" s="32" t="str">
        <f t="shared" ca="1" si="119"/>
        <v/>
      </c>
      <c r="GM149" s="32" t="str">
        <f t="shared" ca="1" si="119"/>
        <v/>
      </c>
    </row>
    <row r="150" spans="2:195" ht="22.5" hidden="1" customHeight="1" thickTop="1" thickBot="1">
      <c r="B150" s="25" t="str">
        <f t="array" ref="B150">IFERROR(IF($AF150="","",IF($C150=SWITCH\CALC\INACTV,SWITCH\CALC\INACTV,IF($AG150="",SWITCH\CALC\INACTV,IF(AND(LARGE(IF($AF$101:$AF$300=$AF150,$AU$101:$AU$300),1)&gt;1,$AU150=1),SWITCH\CALC\INACTV,SWITCH\CALC\ACTIVE)))),SWITCH\CALC\ACTIVE)</f>
        <v/>
      </c>
      <c r="C150" s="25" t="str">
        <f ca="1">IFERROR(IF($AF150="","",IF(AND(CALCULATOR\LVL\FORMAT\ENTRY="",$X150&lt;&gt;LVL\COL),SWITCH\CALC\INACTV,IF(INDIRECT("'ENROLLMENT'!" &amp; SUBSTITUTE(ADDRESS(1,MATCH(C$1,#REF!,0),4),"1","") &amp; $AC150 )="","",INDIRECT("'ENROLLMENT'!" &amp; SUBSTITUTE(ADDRESS(1,MATCH(C$1,#REF!,0),4),"1","") &amp; $AC150 )))),"")</f>
        <v/>
      </c>
      <c r="D150" s="222" t="e">
        <f t="shared" ca="1" si="109"/>
        <v>#N/A</v>
      </c>
      <c r="F150" s="25">
        <v>-51</v>
      </c>
      <c r="H150" s="139" t="str">
        <f t="shared" ca="1" si="86"/>
        <v/>
      </c>
      <c r="I150" s="140"/>
      <c r="J150" s="143" t="str">
        <f t="shared" si="87"/>
        <v/>
      </c>
      <c r="L150" s="210">
        <f t="shared" si="114"/>
        <v>0</v>
      </c>
      <c r="N150" s="26" t="str">
        <f ca="1">IFERROR(IF(INDIRECT("'ENROLLMENT'!" &amp; SUBSTITUTE(ADDRESS(1,MATCH(N$1,#REF!,0),4),"1","") &amp; $AC150 )="","",INDIRECT("'ENROLLMENT'!" &amp; SUBSTITUTE(ADDRESS(1,MATCH(N$1,#REF!,0),4),"1","") &amp; $AC150 )),"")</f>
        <v/>
      </c>
      <c r="R150" s="27" t="str">
        <f t="shared" ca="1" si="32"/>
        <v/>
      </c>
      <c r="V150" s="27"/>
      <c r="X150" s="27" t="str">
        <f ca="1">IFERROR(IF(INDIRECT("'ENROLLMENT'!" &amp; SUBSTITUTE(ADDRESS(1,MATCH(X$1,#REF!,0),4),"1","") &amp; $AC150 )="","",INDIRECT("'ENROLLMENT'!" &amp; SUBSTITUTE(ADDRESS(1,MATCH(X$1,#REF!,0),4),"1","") &amp; $AC150 )),"")</f>
        <v/>
      </c>
      <c r="Z150" s="4"/>
      <c r="AB150" s="18"/>
      <c r="AC150" s="25" t="str">
        <f t="shared" ca="1" si="101"/>
        <v/>
      </c>
      <c r="AD150" s="20"/>
      <c r="AE150" s="18"/>
      <c r="AF150" s="26"/>
      <c r="AG150" s="30"/>
      <c r="AH150" s="28"/>
      <c r="AI150" s="241"/>
      <c r="AJ150" s="242"/>
      <c r="AK150" s="242"/>
      <c r="AL150" s="242"/>
      <c r="AM150" s="242"/>
      <c r="AN150" s="242"/>
      <c r="AO150" s="242"/>
      <c r="AP150" s="242"/>
      <c r="AQ150" s="243"/>
      <c r="AR150" s="28"/>
      <c r="AS150" s="29"/>
      <c r="AT150" s="19"/>
      <c r="AU150" s="27"/>
      <c r="AV150" s="20"/>
      <c r="AZ150" s="31"/>
      <c r="BM150" s="29" t="str">
        <f ca="1">IFERROR(IF(INDIRECT("'ENROLLMENT'!" &amp; SUBSTITUTE(ADDRESS(1,MATCH(BM$1,#REF!,0),4),"1","") &amp; $AC150 )="","",INDIRECT("'ENROLLMENT'!" &amp; SUBSTITUTE(ADDRESS(1,MATCH(BM$1,#REF!,0),4),"1","") &amp; $AC150 )),"")</f>
        <v/>
      </c>
      <c r="BN150" s="33"/>
      <c r="BO150" s="29" t="str">
        <f ca="1">IFERROR(IF(INDIRECT("'ENROLLMENT'!" &amp; SUBSTITUTE(ADDRESS(1,MATCH(BO$1,#REF!,0),4),"1","") &amp; $AC150 )="","",INDIRECT("'ENROLLMENT'!" &amp; SUBSTITUTE(ADDRESS(1,MATCH(BO$1,#REF!,0),4),"1","") &amp; $AC150 )),"")</f>
        <v/>
      </c>
      <c r="BP150" s="33"/>
      <c r="BQ150" s="29" t="str">
        <f ca="1">IFERROR(IF(INDIRECT("'ENROLLMENT'!" &amp; SUBSTITUTE(ADDRESS(1,MATCH(BQ$1,#REF!,0),4),"1","") &amp; $AC150 )="","",INDIRECT("'ENROLLMENT'!" &amp; SUBSTITUTE(ADDRESS(1,MATCH(BQ$1,#REF!,0),4),"1","") &amp; $AC150 )),"")</f>
        <v/>
      </c>
      <c r="BS150" s="32" t="str">
        <f ca="1">IFERROR(IF(INDIRECT("'ENROLLMENT'!" &amp; SUBSTITUTE(ADDRESS(1,MATCH(BS$1,#REF!,0),4),"1","") &amp; $AC150 )="","",INDIRECT("'ENROLLMENT'!" &amp; SUBSTITUTE(ADDRESS(1,MATCH(BS$1,#REF!,0),4),"1","") &amp; $AC150 )),"")</f>
        <v/>
      </c>
      <c r="BT150" s="43"/>
      <c r="BU150" s="32" t="str">
        <f ca="1">IFERROR(IF(INDIRECT("'ENROLLMENT'!" &amp; SUBSTITUTE(ADDRESS(1,MATCH(BU$1,#REF!,0),4),"1","") &amp; $AC150 )="","",INDIRECT("'ENROLLMENT'!" &amp; SUBSTITUTE(ADDRESS(1,MATCH(BU$1,#REF!,0),4),"1","") &amp; $AC150 )),"")</f>
        <v/>
      </c>
      <c r="BW150" s="33"/>
      <c r="BZ150" s="27"/>
      <c r="CI150" s="30" t="str">
        <f t="shared" si="88"/>
        <v/>
      </c>
      <c r="CM150" s="29"/>
      <c r="CN150" s="33"/>
      <c r="CO150" s="29"/>
      <c r="CP150" s="33"/>
      <c r="CQ150" s="29" t="str">
        <f t="shared" si="89"/>
        <v/>
      </c>
      <c r="CS150" s="32" t="str">
        <f t="shared" si="90"/>
        <v/>
      </c>
      <c r="CT150" s="43"/>
      <c r="CU150" s="32" t="str">
        <f t="shared" ca="1" si="36"/>
        <v/>
      </c>
      <c r="CW150" s="32" t="str">
        <f>IFERROR(IFERROR(IF(CI150="","",SUMIFS(CU$101:CU150,$B$101:$B150,SWITCH\CALC\ACTIVE&amp;"*",$X$101:$X150, IF(CALCULATOR\LVL\FORMAT\ENTRY&lt;&gt;MARKER\CHECK,LVL\COL,"&gt;"""))),"") / IFERROR(IF(CI150="","",SUMIFS($BO$101:$BO150,$B$101:$B150,SWITCH\CALC\ACTIVE&amp;"*",$X$101:$X150, IF(CALCULATOR\LVL\FORMAT\ENTRY&lt;&gt;MARKER\CHECK,LVL\COL,"&gt;"""))),""),"")</f>
        <v/>
      </c>
      <c r="DI150" s="30" t="str">
        <f t="shared" si="91"/>
        <v/>
      </c>
      <c r="DM150" s="29"/>
      <c r="DN150" s="33"/>
      <c r="DO150" s="29"/>
      <c r="DP150" s="33"/>
      <c r="DQ150" s="29" t="str">
        <f t="shared" si="92"/>
        <v/>
      </c>
      <c r="DS150" s="32" t="str">
        <f t="shared" si="93"/>
        <v/>
      </c>
      <c r="DT150" s="43"/>
      <c r="DU150" s="32" t="str">
        <f t="shared" ca="1" si="40"/>
        <v/>
      </c>
      <c r="DW150" s="32" t="str">
        <f>IFERROR(IFERROR(IF(DI150="","",SUMIFS(DU$101:DU150,$B$101:$B150,SWITCH\CALC\ACTIVE&amp;"*",$X$101:$X150, IF(CALCULATOR\LVL\FORMAT\ENTRY&lt;&gt;MARKER\CHECK,LVL\COL,"&gt;"""))),"") / IFERROR(IF(DI150="","",SUMIFS($BO$101:$BO150,$B$101:$B150,SWITCH\CALC\ACTIVE&amp;"*",$X$101:$X150, IF(CALCULATOR\LVL\FORMAT\ENTRY&lt;&gt;MARKER\CHECK,LVL\COL,"&gt;"""))),""),"")</f>
        <v/>
      </c>
      <c r="EI150" s="30" t="str">
        <f t="shared" si="94"/>
        <v/>
      </c>
      <c r="EM150" s="29"/>
      <c r="EN150" s="33"/>
      <c r="EO150" s="29"/>
      <c r="EP150" s="33"/>
      <c r="EQ150" s="29" t="str">
        <f t="shared" si="95"/>
        <v/>
      </c>
      <c r="ES150" s="32" t="str">
        <f t="shared" si="96"/>
        <v/>
      </c>
      <c r="ET150" s="43"/>
      <c r="EU150" s="32" t="str">
        <f t="shared" ca="1" si="44"/>
        <v/>
      </c>
      <c r="EW150" s="32" t="str">
        <f>IFERROR(IFERROR(IF(EI150="","",SUMIFS(EU$101:EU150,$B$101:$B150,SWITCH\CALC\ACTIVE&amp;"*",$X$101:$X150, IF(CALCULATOR\LVL\FORMAT\ENTRY&lt;&gt;MARKER\CHECK,LVL\COL,"&gt;"""))),"") / IFERROR(IF(EI150="","",SUMIFS($BO$101:$BO150,$B$101:$B150,SWITCH\CALC\ACTIVE&amp;"*",$X$101:$X150, IF(CALCULATOR\LVL\FORMAT\ENTRY&lt;&gt;MARKER\CHECK,LVL\COL,"&gt;"""))),""),"")</f>
        <v/>
      </c>
      <c r="FI150" s="30" t="str">
        <f t="shared" si="97"/>
        <v/>
      </c>
      <c r="FM150" s="29"/>
      <c r="FN150" s="33"/>
      <c r="FO150" s="29"/>
      <c r="FP150" s="33"/>
      <c r="FQ150" s="29" t="str">
        <f t="shared" si="98"/>
        <v/>
      </c>
      <c r="FS150" s="32" t="str">
        <f t="shared" si="47"/>
        <v/>
      </c>
      <c r="FT150" s="43"/>
      <c r="FU150" s="32" t="str">
        <f t="shared" ca="1" si="48"/>
        <v/>
      </c>
      <c r="FW150" s="32" t="str">
        <f>IFERROR(IFERROR(IF(FI150="","",SUMIFS(FU$101:FU150,$B$101:$B150,SWITCH\CALC\ACTIVE&amp;"*",$X$101:$X150, IF(CALCULATOR\LVL\FORMAT\ENTRY&lt;&gt;MARKER\CHECK,LVL\COL,"&gt;"""))),"") / IFERROR(IF(FI150="","",SUMIFS($BO$101:$BO150,$B$101:$B150,SWITCH\CALC\ACTIVE&amp;"*",$X$101:$X150, IF(CALCULATOR\LVL\FORMAT\ENTRY&lt;&gt;MARKER\CHECK,LVL\COL,"&gt;"""))),""),"")</f>
        <v/>
      </c>
      <c r="FX150" s="175"/>
      <c r="FZ150" s="32" t="str">
        <f t="shared" ca="1" si="99"/>
        <v/>
      </c>
      <c r="GA150" s="32" t="str">
        <f t="shared" ref="GA150:GM150" ca="1" si="120">IFERROR(IF($J150=LARGE($J$101:$J$300,GA$98), ( INDEX( INDIRECT($FY$95),MATCH(LARGE($J$101:$J$300,GA$98),$J$101:$J$300,0)) ), FZ150 ),"")</f>
        <v/>
      </c>
      <c r="GB150" s="32" t="str">
        <f t="shared" ca="1" si="120"/>
        <v/>
      </c>
      <c r="GC150" s="32" t="str">
        <f t="shared" ca="1" si="120"/>
        <v/>
      </c>
      <c r="GD150" s="32" t="str">
        <f t="shared" ca="1" si="120"/>
        <v/>
      </c>
      <c r="GE150" s="32" t="str">
        <f t="shared" ca="1" si="120"/>
        <v/>
      </c>
      <c r="GF150" s="32" t="str">
        <f t="shared" ca="1" si="120"/>
        <v/>
      </c>
      <c r="GG150" s="32" t="str">
        <f t="shared" ca="1" si="120"/>
        <v/>
      </c>
      <c r="GH150" s="32" t="str">
        <f t="shared" ca="1" si="120"/>
        <v/>
      </c>
      <c r="GI150" s="32" t="str">
        <f t="shared" ca="1" si="120"/>
        <v/>
      </c>
      <c r="GJ150" s="32" t="str">
        <f t="shared" ca="1" si="120"/>
        <v/>
      </c>
      <c r="GK150" s="32" t="str">
        <f t="shared" ca="1" si="120"/>
        <v/>
      </c>
      <c r="GL150" s="32" t="str">
        <f t="shared" ca="1" si="120"/>
        <v/>
      </c>
      <c r="GM150" s="32" t="str">
        <f t="shared" ca="1" si="120"/>
        <v/>
      </c>
    </row>
    <row r="151" spans="2:195" ht="22.5" hidden="1" customHeight="1" thickTop="1" thickBot="1">
      <c r="B151" s="25" t="str">
        <f t="array" ref="B151">IFERROR(IF($AF151="","",IF($C151=SWITCH\CALC\INACTV,SWITCH\CALC\INACTV,IF($AG151="",SWITCH\CALC\INACTV,IF(AND(LARGE(IF($AF$101:$AF$300=$AF151,$AU$101:$AU$300),1)&gt;1,$AU151=1),SWITCH\CALC\INACTV,SWITCH\CALC\ACTIVE)))),SWITCH\CALC\ACTIVE)</f>
        <v/>
      </c>
      <c r="C151" s="25" t="str">
        <f ca="1">IFERROR(IF($AF151="","",IF(AND(CALCULATOR\LVL\FORMAT\ENTRY="",$X151&lt;&gt;LVL\COL),SWITCH\CALC\INACTV,IF(INDIRECT("'ENROLLMENT'!" &amp; SUBSTITUTE(ADDRESS(1,MATCH(C$1,#REF!,0),4),"1","") &amp; $AC151 )="","",INDIRECT("'ENROLLMENT'!" &amp; SUBSTITUTE(ADDRESS(1,MATCH(C$1,#REF!,0),4),"1","") &amp; $AC151 )))),"")</f>
        <v/>
      </c>
      <c r="D151" s="222" t="e">
        <f t="shared" ca="1" si="109"/>
        <v>#N/A</v>
      </c>
      <c r="F151" s="25">
        <v>-50</v>
      </c>
      <c r="H151" s="139" t="str">
        <f t="shared" ca="1" si="86"/>
        <v/>
      </c>
      <c r="I151" s="140"/>
      <c r="J151" s="143" t="str">
        <f t="shared" si="87"/>
        <v/>
      </c>
      <c r="L151" s="210">
        <f t="shared" si="114"/>
        <v>0</v>
      </c>
      <c r="N151" s="26" t="str">
        <f ca="1">IFERROR(IF(INDIRECT("'ENROLLMENT'!" &amp; SUBSTITUTE(ADDRESS(1,MATCH(N$1,#REF!,0),4),"1","") &amp; $AC151 )="","",INDIRECT("'ENROLLMENT'!" &amp; SUBSTITUTE(ADDRESS(1,MATCH(N$1,#REF!,0),4),"1","") &amp; $AC151 )),"")</f>
        <v/>
      </c>
      <c r="R151" s="27" t="str">
        <f t="shared" ca="1" si="32"/>
        <v/>
      </c>
      <c r="V151" s="27"/>
      <c r="X151" s="27" t="str">
        <f ca="1">IFERROR(IF(INDIRECT("'ENROLLMENT'!" &amp; SUBSTITUTE(ADDRESS(1,MATCH(X$1,#REF!,0),4),"1","") &amp; $AC151 )="","",INDIRECT("'ENROLLMENT'!" &amp; SUBSTITUTE(ADDRESS(1,MATCH(X$1,#REF!,0),4),"1","") &amp; $AC151 )),"")</f>
        <v/>
      </c>
      <c r="Z151" s="4"/>
      <c r="AB151" s="18"/>
      <c r="AC151" s="25" t="str">
        <f t="shared" ca="1" si="101"/>
        <v/>
      </c>
      <c r="AD151" s="20"/>
      <c r="AE151" s="18"/>
      <c r="AF151" s="26"/>
      <c r="AG151" s="30"/>
      <c r="AH151" s="28"/>
      <c r="AI151" s="241"/>
      <c r="AJ151" s="242"/>
      <c r="AK151" s="242"/>
      <c r="AL151" s="242"/>
      <c r="AM151" s="242"/>
      <c r="AN151" s="242"/>
      <c r="AO151" s="242"/>
      <c r="AP151" s="242"/>
      <c r="AQ151" s="243"/>
      <c r="AR151" s="28"/>
      <c r="AS151" s="29"/>
      <c r="AT151" s="19"/>
      <c r="AU151" s="27"/>
      <c r="AV151" s="20"/>
      <c r="AZ151" s="31"/>
      <c r="BM151" s="29" t="str">
        <f ca="1">IFERROR(IF(INDIRECT("'ENROLLMENT'!" &amp; SUBSTITUTE(ADDRESS(1,MATCH(BM$1,#REF!,0),4),"1","") &amp; $AC151 )="","",INDIRECT("'ENROLLMENT'!" &amp; SUBSTITUTE(ADDRESS(1,MATCH(BM$1,#REF!,0),4),"1","") &amp; $AC151 )),"")</f>
        <v/>
      </c>
      <c r="BN151" s="33"/>
      <c r="BO151" s="29" t="str">
        <f ca="1">IFERROR(IF(INDIRECT("'ENROLLMENT'!" &amp; SUBSTITUTE(ADDRESS(1,MATCH(BO$1,#REF!,0),4),"1","") &amp; $AC151 )="","",INDIRECT("'ENROLLMENT'!" &amp; SUBSTITUTE(ADDRESS(1,MATCH(BO$1,#REF!,0),4),"1","") &amp; $AC151 )),"")</f>
        <v/>
      </c>
      <c r="BP151" s="33"/>
      <c r="BQ151" s="29" t="str">
        <f ca="1">IFERROR(IF(INDIRECT("'ENROLLMENT'!" &amp; SUBSTITUTE(ADDRESS(1,MATCH(BQ$1,#REF!,0),4),"1","") &amp; $AC151 )="","",INDIRECT("'ENROLLMENT'!" &amp; SUBSTITUTE(ADDRESS(1,MATCH(BQ$1,#REF!,0),4),"1","") &amp; $AC151 )),"")</f>
        <v/>
      </c>
      <c r="BS151" s="32" t="str">
        <f ca="1">IFERROR(IF(INDIRECT("'ENROLLMENT'!" &amp; SUBSTITUTE(ADDRESS(1,MATCH(BS$1,#REF!,0),4),"1","") &amp; $AC151 )="","",INDIRECT("'ENROLLMENT'!" &amp; SUBSTITUTE(ADDRESS(1,MATCH(BS$1,#REF!,0),4),"1","") &amp; $AC151 )),"")</f>
        <v/>
      </c>
      <c r="BT151" s="43"/>
      <c r="BU151" s="32" t="str">
        <f ca="1">IFERROR(IF(INDIRECT("'ENROLLMENT'!" &amp; SUBSTITUTE(ADDRESS(1,MATCH(BU$1,#REF!,0),4),"1","") &amp; $AC151 )="","",INDIRECT("'ENROLLMENT'!" &amp; SUBSTITUTE(ADDRESS(1,MATCH(BU$1,#REF!,0),4),"1","") &amp; $AC151 )),"")</f>
        <v/>
      </c>
      <c r="BW151" s="33"/>
      <c r="BZ151" s="27"/>
      <c r="CI151" s="30" t="str">
        <f t="shared" si="88"/>
        <v/>
      </c>
      <c r="CM151" s="29"/>
      <c r="CN151" s="33"/>
      <c r="CO151" s="29"/>
      <c r="CP151" s="33"/>
      <c r="CQ151" s="29" t="str">
        <f t="shared" si="89"/>
        <v/>
      </c>
      <c r="CS151" s="32" t="str">
        <f t="shared" si="90"/>
        <v/>
      </c>
      <c r="CT151" s="43"/>
      <c r="CU151" s="32" t="str">
        <f t="shared" ca="1" si="36"/>
        <v/>
      </c>
      <c r="CW151" s="32" t="str">
        <f>IFERROR(IFERROR(IF(CI151="","",SUMIFS(CU$101:CU151,$B$101:$B151,SWITCH\CALC\ACTIVE&amp;"*",$X$101:$X151, IF(CALCULATOR\LVL\FORMAT\ENTRY&lt;&gt;MARKER\CHECK,LVL\COL,"&gt;"""))),"") / IFERROR(IF(CI151="","",SUMIFS($BO$101:$BO151,$B$101:$B151,SWITCH\CALC\ACTIVE&amp;"*",$X$101:$X151, IF(CALCULATOR\LVL\FORMAT\ENTRY&lt;&gt;MARKER\CHECK,LVL\COL,"&gt;"""))),""),"")</f>
        <v/>
      </c>
      <c r="DI151" s="30" t="str">
        <f t="shared" si="91"/>
        <v/>
      </c>
      <c r="DM151" s="29"/>
      <c r="DN151" s="33"/>
      <c r="DO151" s="29"/>
      <c r="DP151" s="33"/>
      <c r="DQ151" s="29" t="str">
        <f t="shared" si="92"/>
        <v/>
      </c>
      <c r="DS151" s="32" t="str">
        <f t="shared" si="93"/>
        <v/>
      </c>
      <c r="DT151" s="43"/>
      <c r="DU151" s="32" t="str">
        <f t="shared" ca="1" si="40"/>
        <v/>
      </c>
      <c r="DW151" s="32" t="str">
        <f>IFERROR(IFERROR(IF(DI151="","",SUMIFS(DU$101:DU151,$B$101:$B151,SWITCH\CALC\ACTIVE&amp;"*",$X$101:$X151, IF(CALCULATOR\LVL\FORMAT\ENTRY&lt;&gt;MARKER\CHECK,LVL\COL,"&gt;"""))),"") / IFERROR(IF(DI151="","",SUMIFS($BO$101:$BO151,$B$101:$B151,SWITCH\CALC\ACTIVE&amp;"*",$X$101:$X151, IF(CALCULATOR\LVL\FORMAT\ENTRY&lt;&gt;MARKER\CHECK,LVL\COL,"&gt;"""))),""),"")</f>
        <v/>
      </c>
      <c r="EI151" s="30" t="str">
        <f t="shared" si="94"/>
        <v/>
      </c>
      <c r="EM151" s="29"/>
      <c r="EN151" s="33"/>
      <c r="EO151" s="29"/>
      <c r="EP151" s="33"/>
      <c r="EQ151" s="29" t="str">
        <f t="shared" si="95"/>
        <v/>
      </c>
      <c r="ES151" s="32" t="str">
        <f t="shared" si="96"/>
        <v/>
      </c>
      <c r="ET151" s="43"/>
      <c r="EU151" s="32" t="str">
        <f t="shared" ca="1" si="44"/>
        <v/>
      </c>
      <c r="EW151" s="32" t="str">
        <f>IFERROR(IFERROR(IF(EI151="","",SUMIFS(EU$101:EU151,$B$101:$B151,SWITCH\CALC\ACTIVE&amp;"*",$X$101:$X151, IF(CALCULATOR\LVL\FORMAT\ENTRY&lt;&gt;MARKER\CHECK,LVL\COL,"&gt;"""))),"") / IFERROR(IF(EI151="","",SUMIFS($BO$101:$BO151,$B$101:$B151,SWITCH\CALC\ACTIVE&amp;"*",$X$101:$X151, IF(CALCULATOR\LVL\FORMAT\ENTRY&lt;&gt;MARKER\CHECK,LVL\COL,"&gt;"""))),""),"")</f>
        <v/>
      </c>
      <c r="FI151" s="30" t="str">
        <f t="shared" si="97"/>
        <v/>
      </c>
      <c r="FM151" s="29"/>
      <c r="FN151" s="33"/>
      <c r="FO151" s="29"/>
      <c r="FP151" s="33"/>
      <c r="FQ151" s="29" t="str">
        <f t="shared" si="98"/>
        <v/>
      </c>
      <c r="FS151" s="32" t="str">
        <f t="shared" si="47"/>
        <v/>
      </c>
      <c r="FT151" s="43"/>
      <c r="FU151" s="32" t="str">
        <f t="shared" ca="1" si="48"/>
        <v/>
      </c>
      <c r="FW151" s="32" t="str">
        <f>IFERROR(IFERROR(IF(FI151="","",SUMIFS(FU$101:FU151,$B$101:$B151,SWITCH\CALC\ACTIVE&amp;"*",$X$101:$X151, IF(CALCULATOR\LVL\FORMAT\ENTRY&lt;&gt;MARKER\CHECK,LVL\COL,"&gt;"""))),"") / IFERROR(IF(FI151="","",SUMIFS($BO$101:$BO151,$B$101:$B151,SWITCH\CALC\ACTIVE&amp;"*",$X$101:$X151, IF(CALCULATOR\LVL\FORMAT\ENTRY&lt;&gt;MARKER\CHECK,LVL\COL,"&gt;"""))),""),"")</f>
        <v/>
      </c>
      <c r="FX151" s="175"/>
      <c r="FZ151" s="32" t="str">
        <f t="shared" ca="1" si="99"/>
        <v/>
      </c>
      <c r="GA151" s="32" t="str">
        <f t="shared" ref="GA151:GM151" ca="1" si="121">IFERROR(IF($J151=LARGE($J$101:$J$300,GA$98), ( INDEX( INDIRECT($FY$95),MATCH(LARGE($J$101:$J$300,GA$98),$J$101:$J$300,0)) ), FZ151 ),"")</f>
        <v/>
      </c>
      <c r="GB151" s="32" t="str">
        <f t="shared" ca="1" si="121"/>
        <v/>
      </c>
      <c r="GC151" s="32" t="str">
        <f t="shared" ca="1" si="121"/>
        <v/>
      </c>
      <c r="GD151" s="32" t="str">
        <f t="shared" ca="1" si="121"/>
        <v/>
      </c>
      <c r="GE151" s="32" t="str">
        <f t="shared" ca="1" si="121"/>
        <v/>
      </c>
      <c r="GF151" s="32" t="str">
        <f t="shared" ca="1" si="121"/>
        <v/>
      </c>
      <c r="GG151" s="32" t="str">
        <f t="shared" ca="1" si="121"/>
        <v/>
      </c>
      <c r="GH151" s="32" t="str">
        <f t="shared" ca="1" si="121"/>
        <v/>
      </c>
      <c r="GI151" s="32" t="str">
        <f t="shared" ca="1" si="121"/>
        <v/>
      </c>
      <c r="GJ151" s="32" t="str">
        <f t="shared" ca="1" si="121"/>
        <v/>
      </c>
      <c r="GK151" s="32" t="str">
        <f t="shared" ca="1" si="121"/>
        <v/>
      </c>
      <c r="GL151" s="32" t="str">
        <f t="shared" ca="1" si="121"/>
        <v/>
      </c>
      <c r="GM151" s="32" t="str">
        <f t="shared" ca="1" si="121"/>
        <v/>
      </c>
    </row>
    <row r="152" spans="2:195" ht="22.5" hidden="1" customHeight="1" thickTop="1" thickBot="1">
      <c r="B152" s="25" t="str">
        <f t="array" ref="B152">IFERROR(IF($AF152="","",IF($C152=SWITCH\CALC\INACTV,SWITCH\CALC\INACTV,IF($AG152="",SWITCH\CALC\INACTV,IF(AND(LARGE(IF($AF$101:$AF$300=$AF152,$AU$101:$AU$300),1)&gt;1,$AU152=1),SWITCH\CALC\INACTV,SWITCH\CALC\ACTIVE)))),SWITCH\CALC\ACTIVE)</f>
        <v/>
      </c>
      <c r="C152" s="25" t="str">
        <f ca="1">IFERROR(IF($AF152="","",IF(AND(CALCULATOR\LVL\FORMAT\ENTRY="",$X152&lt;&gt;LVL\COL),SWITCH\CALC\INACTV,IF(INDIRECT("'ENROLLMENT'!" &amp; SUBSTITUTE(ADDRESS(1,MATCH(C$1,#REF!,0),4),"1","") &amp; $AC152 )="","",INDIRECT("'ENROLLMENT'!" &amp; SUBSTITUTE(ADDRESS(1,MATCH(C$1,#REF!,0),4),"1","") &amp; $AC152 )))),"")</f>
        <v/>
      </c>
      <c r="D152" s="222" t="e">
        <f t="shared" ca="1" si="109"/>
        <v>#N/A</v>
      </c>
      <c r="F152" s="25">
        <v>-49</v>
      </c>
      <c r="H152" s="139" t="str">
        <f t="shared" ca="1" si="86"/>
        <v/>
      </c>
      <c r="I152" s="140"/>
      <c r="J152" s="143" t="str">
        <f t="shared" si="87"/>
        <v/>
      </c>
      <c r="L152" s="210">
        <f t="shared" si="114"/>
        <v>0</v>
      </c>
      <c r="N152" s="26" t="str">
        <f ca="1">IFERROR(IF(INDIRECT("'ENROLLMENT'!" &amp; SUBSTITUTE(ADDRESS(1,MATCH(N$1,#REF!,0),4),"1","") &amp; $AC152 )="","",INDIRECT("'ENROLLMENT'!" &amp; SUBSTITUTE(ADDRESS(1,MATCH(N$1,#REF!,0),4),"1","") &amp; $AC152 )),"")</f>
        <v/>
      </c>
      <c r="R152" s="27" t="str">
        <f t="shared" ca="1" si="32"/>
        <v/>
      </c>
      <c r="V152" s="27"/>
      <c r="X152" s="27" t="str">
        <f ca="1">IFERROR(IF(INDIRECT("'ENROLLMENT'!" &amp; SUBSTITUTE(ADDRESS(1,MATCH(X$1,#REF!,0),4),"1","") &amp; $AC152 )="","",INDIRECT("'ENROLLMENT'!" &amp; SUBSTITUTE(ADDRESS(1,MATCH(X$1,#REF!,0),4),"1","") &amp; $AC152 )),"")</f>
        <v/>
      </c>
      <c r="Z152" s="4"/>
      <c r="AB152" s="18"/>
      <c r="AC152" s="25" t="str">
        <f t="shared" ca="1" si="101"/>
        <v/>
      </c>
      <c r="AD152" s="20"/>
      <c r="AE152" s="18"/>
      <c r="AF152" s="26"/>
      <c r="AG152" s="30"/>
      <c r="AH152" s="28"/>
      <c r="AI152" s="241"/>
      <c r="AJ152" s="242"/>
      <c r="AK152" s="242"/>
      <c r="AL152" s="242"/>
      <c r="AM152" s="242"/>
      <c r="AN152" s="242"/>
      <c r="AO152" s="242"/>
      <c r="AP152" s="242"/>
      <c r="AQ152" s="243"/>
      <c r="AR152" s="28"/>
      <c r="AS152" s="29"/>
      <c r="AT152" s="19"/>
      <c r="AU152" s="27"/>
      <c r="AV152" s="20"/>
      <c r="AZ152" s="31"/>
      <c r="BM152" s="29" t="str">
        <f ca="1">IFERROR(IF(INDIRECT("'ENROLLMENT'!" &amp; SUBSTITUTE(ADDRESS(1,MATCH(BM$1,#REF!,0),4),"1","") &amp; $AC152 )="","",INDIRECT("'ENROLLMENT'!" &amp; SUBSTITUTE(ADDRESS(1,MATCH(BM$1,#REF!,0),4),"1","") &amp; $AC152 )),"")</f>
        <v/>
      </c>
      <c r="BN152" s="33"/>
      <c r="BO152" s="29" t="str">
        <f ca="1">IFERROR(IF(INDIRECT("'ENROLLMENT'!" &amp; SUBSTITUTE(ADDRESS(1,MATCH(BO$1,#REF!,0),4),"1","") &amp; $AC152 )="","",INDIRECT("'ENROLLMENT'!" &amp; SUBSTITUTE(ADDRESS(1,MATCH(BO$1,#REF!,0),4),"1","") &amp; $AC152 )),"")</f>
        <v/>
      </c>
      <c r="BP152" s="33"/>
      <c r="BQ152" s="29" t="str">
        <f ca="1">IFERROR(IF(INDIRECT("'ENROLLMENT'!" &amp; SUBSTITUTE(ADDRESS(1,MATCH(BQ$1,#REF!,0),4),"1","") &amp; $AC152 )="","",INDIRECT("'ENROLLMENT'!" &amp; SUBSTITUTE(ADDRESS(1,MATCH(BQ$1,#REF!,0),4),"1","") &amp; $AC152 )),"")</f>
        <v/>
      </c>
      <c r="BS152" s="32" t="str">
        <f ca="1">IFERROR(IF(INDIRECT("'ENROLLMENT'!" &amp; SUBSTITUTE(ADDRESS(1,MATCH(BS$1,#REF!,0),4),"1","") &amp; $AC152 )="","",INDIRECT("'ENROLLMENT'!" &amp; SUBSTITUTE(ADDRESS(1,MATCH(BS$1,#REF!,0),4),"1","") &amp; $AC152 )),"")</f>
        <v/>
      </c>
      <c r="BT152" s="43"/>
      <c r="BU152" s="32" t="str">
        <f ca="1">IFERROR(IF(INDIRECT("'ENROLLMENT'!" &amp; SUBSTITUTE(ADDRESS(1,MATCH(BU$1,#REF!,0),4),"1","") &amp; $AC152 )="","",INDIRECT("'ENROLLMENT'!" &amp; SUBSTITUTE(ADDRESS(1,MATCH(BU$1,#REF!,0),4),"1","") &amp; $AC152 )),"")</f>
        <v/>
      </c>
      <c r="BW152" s="33"/>
      <c r="BZ152" s="27"/>
      <c r="CI152" s="30" t="str">
        <f t="shared" si="88"/>
        <v/>
      </c>
      <c r="CM152" s="29"/>
      <c r="CN152" s="33"/>
      <c r="CO152" s="29"/>
      <c r="CP152" s="33"/>
      <c r="CQ152" s="29" t="str">
        <f t="shared" si="89"/>
        <v/>
      </c>
      <c r="CS152" s="32" t="str">
        <f t="shared" si="90"/>
        <v/>
      </c>
      <c r="CT152" s="43"/>
      <c r="CU152" s="32" t="str">
        <f t="shared" ca="1" si="36"/>
        <v/>
      </c>
      <c r="CW152" s="32" t="str">
        <f>IFERROR(IFERROR(IF(CI152="","",SUMIFS(CU$101:CU152,$B$101:$B152,SWITCH\CALC\ACTIVE&amp;"*",$X$101:$X152, IF(CALCULATOR\LVL\FORMAT\ENTRY&lt;&gt;MARKER\CHECK,LVL\COL,"&gt;"""))),"") / IFERROR(IF(CI152="","",SUMIFS($BO$101:$BO152,$B$101:$B152,SWITCH\CALC\ACTIVE&amp;"*",$X$101:$X152, IF(CALCULATOR\LVL\FORMAT\ENTRY&lt;&gt;MARKER\CHECK,LVL\COL,"&gt;"""))),""),"")</f>
        <v/>
      </c>
      <c r="DI152" s="30" t="str">
        <f t="shared" si="91"/>
        <v/>
      </c>
      <c r="DM152" s="29"/>
      <c r="DN152" s="33"/>
      <c r="DO152" s="29"/>
      <c r="DP152" s="33"/>
      <c r="DQ152" s="29" t="str">
        <f t="shared" si="92"/>
        <v/>
      </c>
      <c r="DS152" s="32" t="str">
        <f t="shared" si="93"/>
        <v/>
      </c>
      <c r="DT152" s="43"/>
      <c r="DU152" s="32" t="str">
        <f t="shared" ca="1" si="40"/>
        <v/>
      </c>
      <c r="DW152" s="32" t="str">
        <f>IFERROR(IFERROR(IF(DI152="","",SUMIFS(DU$101:DU152,$B$101:$B152,SWITCH\CALC\ACTIVE&amp;"*",$X$101:$X152, IF(CALCULATOR\LVL\FORMAT\ENTRY&lt;&gt;MARKER\CHECK,LVL\COL,"&gt;"""))),"") / IFERROR(IF(DI152="","",SUMIFS($BO$101:$BO152,$B$101:$B152,SWITCH\CALC\ACTIVE&amp;"*",$X$101:$X152, IF(CALCULATOR\LVL\FORMAT\ENTRY&lt;&gt;MARKER\CHECK,LVL\COL,"&gt;"""))),""),"")</f>
        <v/>
      </c>
      <c r="EI152" s="30" t="str">
        <f t="shared" si="94"/>
        <v/>
      </c>
      <c r="EM152" s="29"/>
      <c r="EN152" s="33"/>
      <c r="EO152" s="29"/>
      <c r="EP152" s="33"/>
      <c r="EQ152" s="29" t="str">
        <f t="shared" si="95"/>
        <v/>
      </c>
      <c r="ES152" s="32" t="str">
        <f t="shared" si="96"/>
        <v/>
      </c>
      <c r="ET152" s="43"/>
      <c r="EU152" s="32" t="str">
        <f t="shared" ca="1" si="44"/>
        <v/>
      </c>
      <c r="EW152" s="32" t="str">
        <f>IFERROR(IFERROR(IF(EI152="","",SUMIFS(EU$101:EU152,$B$101:$B152,SWITCH\CALC\ACTIVE&amp;"*",$X$101:$X152, IF(CALCULATOR\LVL\FORMAT\ENTRY&lt;&gt;MARKER\CHECK,LVL\COL,"&gt;"""))),"") / IFERROR(IF(EI152="","",SUMIFS($BO$101:$BO152,$B$101:$B152,SWITCH\CALC\ACTIVE&amp;"*",$X$101:$X152, IF(CALCULATOR\LVL\FORMAT\ENTRY&lt;&gt;MARKER\CHECK,LVL\COL,"&gt;"""))),""),"")</f>
        <v/>
      </c>
      <c r="FI152" s="30" t="str">
        <f t="shared" si="97"/>
        <v/>
      </c>
      <c r="FM152" s="29"/>
      <c r="FN152" s="33"/>
      <c r="FO152" s="29"/>
      <c r="FP152" s="33"/>
      <c r="FQ152" s="29" t="str">
        <f t="shared" si="98"/>
        <v/>
      </c>
      <c r="FS152" s="32" t="str">
        <f t="shared" si="47"/>
        <v/>
      </c>
      <c r="FT152" s="43"/>
      <c r="FU152" s="32" t="str">
        <f t="shared" ca="1" si="48"/>
        <v/>
      </c>
      <c r="FW152" s="32" t="str">
        <f>IFERROR(IFERROR(IF(FI152="","",SUMIFS(FU$101:FU152,$B$101:$B152,SWITCH\CALC\ACTIVE&amp;"*",$X$101:$X152, IF(CALCULATOR\LVL\FORMAT\ENTRY&lt;&gt;MARKER\CHECK,LVL\COL,"&gt;"""))),"") / IFERROR(IF(FI152="","",SUMIFS($BO$101:$BO152,$B$101:$B152,SWITCH\CALC\ACTIVE&amp;"*",$X$101:$X152, IF(CALCULATOR\LVL\FORMAT\ENTRY&lt;&gt;MARKER\CHECK,LVL\COL,"&gt;"""))),""),"")</f>
        <v/>
      </c>
      <c r="FX152" s="175"/>
      <c r="FZ152" s="32" t="str">
        <f t="shared" ca="1" si="99"/>
        <v/>
      </c>
      <c r="GA152" s="32" t="str">
        <f t="shared" ref="GA152:GM152" ca="1" si="122">IFERROR(IF($J152=LARGE($J$101:$J$300,GA$98), ( INDEX( INDIRECT($FY$95),MATCH(LARGE($J$101:$J$300,GA$98),$J$101:$J$300,0)) ), FZ152 ),"")</f>
        <v/>
      </c>
      <c r="GB152" s="32" t="str">
        <f t="shared" ca="1" si="122"/>
        <v/>
      </c>
      <c r="GC152" s="32" t="str">
        <f t="shared" ca="1" si="122"/>
        <v/>
      </c>
      <c r="GD152" s="32" t="str">
        <f t="shared" ca="1" si="122"/>
        <v/>
      </c>
      <c r="GE152" s="32" t="str">
        <f t="shared" ca="1" si="122"/>
        <v/>
      </c>
      <c r="GF152" s="32" t="str">
        <f t="shared" ca="1" si="122"/>
        <v/>
      </c>
      <c r="GG152" s="32" t="str">
        <f t="shared" ca="1" si="122"/>
        <v/>
      </c>
      <c r="GH152" s="32" t="str">
        <f t="shared" ca="1" si="122"/>
        <v/>
      </c>
      <c r="GI152" s="32" t="str">
        <f t="shared" ca="1" si="122"/>
        <v/>
      </c>
      <c r="GJ152" s="32" t="str">
        <f t="shared" ca="1" si="122"/>
        <v/>
      </c>
      <c r="GK152" s="32" t="str">
        <f t="shared" ca="1" si="122"/>
        <v/>
      </c>
      <c r="GL152" s="32" t="str">
        <f t="shared" ca="1" si="122"/>
        <v/>
      </c>
      <c r="GM152" s="32" t="str">
        <f t="shared" ca="1" si="122"/>
        <v/>
      </c>
    </row>
    <row r="153" spans="2:195" ht="22.5" hidden="1" customHeight="1" thickTop="1" thickBot="1">
      <c r="B153" s="25" t="str">
        <f t="array" ref="B153">IFERROR(IF($AF153="","",IF($C153=SWITCH\CALC\INACTV,SWITCH\CALC\INACTV,IF($AG153="",SWITCH\CALC\INACTV,IF(AND(LARGE(IF($AF$101:$AF$300=$AF153,$AU$101:$AU$300),1)&gt;1,$AU153=1),SWITCH\CALC\INACTV,SWITCH\CALC\ACTIVE)))),SWITCH\CALC\ACTIVE)</f>
        <v/>
      </c>
      <c r="C153" s="25" t="str">
        <f ca="1">IFERROR(IF($AF153="","",IF(AND(CALCULATOR\LVL\FORMAT\ENTRY="",$X153&lt;&gt;LVL\COL),SWITCH\CALC\INACTV,IF(INDIRECT("'ENROLLMENT'!" &amp; SUBSTITUTE(ADDRESS(1,MATCH(C$1,#REF!,0),4),"1","") &amp; $AC153 )="","",INDIRECT("'ENROLLMENT'!" &amp; SUBSTITUTE(ADDRESS(1,MATCH(C$1,#REF!,0),4),"1","") &amp; $AC153 )))),"")</f>
        <v/>
      </c>
      <c r="D153" s="222" t="e">
        <f t="shared" ca="1" si="109"/>
        <v>#N/A</v>
      </c>
      <c r="F153" s="25">
        <v>-48</v>
      </c>
      <c r="H153" s="139" t="str">
        <f t="shared" ca="1" si="86"/>
        <v/>
      </c>
      <c r="I153" s="140"/>
      <c r="J153" s="143" t="str">
        <f t="shared" si="87"/>
        <v/>
      </c>
      <c r="L153" s="210">
        <f t="shared" si="114"/>
        <v>0</v>
      </c>
      <c r="N153" s="26" t="str">
        <f ca="1">IFERROR(IF(INDIRECT("'ENROLLMENT'!" &amp; SUBSTITUTE(ADDRESS(1,MATCH(N$1,#REF!,0),4),"1","") &amp; $AC153 )="","",INDIRECT("'ENROLLMENT'!" &amp; SUBSTITUTE(ADDRESS(1,MATCH(N$1,#REF!,0),4),"1","") &amp; $AC153 )),"")</f>
        <v/>
      </c>
      <c r="R153" s="27" t="str">
        <f t="shared" ca="1" si="32"/>
        <v/>
      </c>
      <c r="V153" s="27"/>
      <c r="X153" s="27" t="str">
        <f ca="1">IFERROR(IF(INDIRECT("'ENROLLMENT'!" &amp; SUBSTITUTE(ADDRESS(1,MATCH(X$1,#REF!,0),4),"1","") &amp; $AC153 )="","",INDIRECT("'ENROLLMENT'!" &amp; SUBSTITUTE(ADDRESS(1,MATCH(X$1,#REF!,0),4),"1","") &amp; $AC153 )),"")</f>
        <v/>
      </c>
      <c r="Z153" s="4"/>
      <c r="AB153" s="18"/>
      <c r="AC153" s="25" t="str">
        <f t="shared" ca="1" si="101"/>
        <v/>
      </c>
      <c r="AD153" s="20"/>
      <c r="AE153" s="18"/>
      <c r="AF153" s="26"/>
      <c r="AG153" s="30"/>
      <c r="AH153" s="28"/>
      <c r="AI153" s="241"/>
      <c r="AJ153" s="242"/>
      <c r="AK153" s="242"/>
      <c r="AL153" s="242"/>
      <c r="AM153" s="242"/>
      <c r="AN153" s="242"/>
      <c r="AO153" s="242"/>
      <c r="AP153" s="242"/>
      <c r="AQ153" s="243"/>
      <c r="AR153" s="28"/>
      <c r="AS153" s="29"/>
      <c r="AT153" s="19"/>
      <c r="AU153" s="27"/>
      <c r="AV153" s="20"/>
      <c r="AZ153" s="31"/>
      <c r="BM153" s="29" t="str">
        <f ca="1">IFERROR(IF(INDIRECT("'ENROLLMENT'!" &amp; SUBSTITUTE(ADDRESS(1,MATCH(BM$1,#REF!,0),4),"1","") &amp; $AC153 )="","",INDIRECT("'ENROLLMENT'!" &amp; SUBSTITUTE(ADDRESS(1,MATCH(BM$1,#REF!,0),4),"1","") &amp; $AC153 )),"")</f>
        <v/>
      </c>
      <c r="BN153" s="33"/>
      <c r="BO153" s="29" t="str">
        <f ca="1">IFERROR(IF(INDIRECT("'ENROLLMENT'!" &amp; SUBSTITUTE(ADDRESS(1,MATCH(BO$1,#REF!,0),4),"1","") &amp; $AC153 )="","",INDIRECT("'ENROLLMENT'!" &amp; SUBSTITUTE(ADDRESS(1,MATCH(BO$1,#REF!,0),4),"1","") &amp; $AC153 )),"")</f>
        <v/>
      </c>
      <c r="BP153" s="33"/>
      <c r="BQ153" s="29" t="str">
        <f ca="1">IFERROR(IF(INDIRECT("'ENROLLMENT'!" &amp; SUBSTITUTE(ADDRESS(1,MATCH(BQ$1,#REF!,0),4),"1","") &amp; $AC153 )="","",INDIRECT("'ENROLLMENT'!" &amp; SUBSTITUTE(ADDRESS(1,MATCH(BQ$1,#REF!,0),4),"1","") &amp; $AC153 )),"")</f>
        <v/>
      </c>
      <c r="BS153" s="32" t="str">
        <f ca="1">IFERROR(IF(INDIRECT("'ENROLLMENT'!" &amp; SUBSTITUTE(ADDRESS(1,MATCH(BS$1,#REF!,0),4),"1","") &amp; $AC153 )="","",INDIRECT("'ENROLLMENT'!" &amp; SUBSTITUTE(ADDRESS(1,MATCH(BS$1,#REF!,0),4),"1","") &amp; $AC153 )),"")</f>
        <v/>
      </c>
      <c r="BT153" s="43"/>
      <c r="BU153" s="32" t="str">
        <f ca="1">IFERROR(IF(INDIRECT("'ENROLLMENT'!" &amp; SUBSTITUTE(ADDRESS(1,MATCH(BU$1,#REF!,0),4),"1","") &amp; $AC153 )="","",INDIRECT("'ENROLLMENT'!" &amp; SUBSTITUTE(ADDRESS(1,MATCH(BU$1,#REF!,0),4),"1","") &amp; $AC153 )),"")</f>
        <v/>
      </c>
      <c r="BW153" s="33"/>
      <c r="BZ153" s="27"/>
      <c r="CI153" s="30" t="str">
        <f t="shared" si="88"/>
        <v/>
      </c>
      <c r="CM153" s="29"/>
      <c r="CN153" s="33"/>
      <c r="CO153" s="29"/>
      <c r="CP153" s="33"/>
      <c r="CQ153" s="29" t="str">
        <f t="shared" si="89"/>
        <v/>
      </c>
      <c r="CS153" s="32" t="str">
        <f t="shared" si="90"/>
        <v/>
      </c>
      <c r="CT153" s="43"/>
      <c r="CU153" s="32" t="str">
        <f t="shared" ca="1" si="36"/>
        <v/>
      </c>
      <c r="CW153" s="32" t="str">
        <f>IFERROR(IFERROR(IF(CI153="","",SUMIFS(CU$101:CU153,$B$101:$B153,SWITCH\CALC\ACTIVE&amp;"*",$X$101:$X153, IF(CALCULATOR\LVL\FORMAT\ENTRY&lt;&gt;MARKER\CHECK,LVL\COL,"&gt;"""))),"") / IFERROR(IF(CI153="","",SUMIFS($BO$101:$BO153,$B$101:$B153,SWITCH\CALC\ACTIVE&amp;"*",$X$101:$X153, IF(CALCULATOR\LVL\FORMAT\ENTRY&lt;&gt;MARKER\CHECK,LVL\COL,"&gt;"""))),""),"")</f>
        <v/>
      </c>
      <c r="DI153" s="30" t="str">
        <f t="shared" si="91"/>
        <v/>
      </c>
      <c r="DM153" s="29"/>
      <c r="DN153" s="33"/>
      <c r="DO153" s="29"/>
      <c r="DP153" s="33"/>
      <c r="DQ153" s="29" t="str">
        <f t="shared" si="92"/>
        <v/>
      </c>
      <c r="DS153" s="32" t="str">
        <f t="shared" si="93"/>
        <v/>
      </c>
      <c r="DT153" s="43"/>
      <c r="DU153" s="32" t="str">
        <f t="shared" ca="1" si="40"/>
        <v/>
      </c>
      <c r="DW153" s="32" t="str">
        <f>IFERROR(IFERROR(IF(DI153="","",SUMIFS(DU$101:DU153,$B$101:$B153,SWITCH\CALC\ACTIVE&amp;"*",$X$101:$X153, IF(CALCULATOR\LVL\FORMAT\ENTRY&lt;&gt;MARKER\CHECK,LVL\COL,"&gt;"""))),"") / IFERROR(IF(DI153="","",SUMIFS($BO$101:$BO153,$B$101:$B153,SWITCH\CALC\ACTIVE&amp;"*",$X$101:$X153, IF(CALCULATOR\LVL\FORMAT\ENTRY&lt;&gt;MARKER\CHECK,LVL\COL,"&gt;"""))),""),"")</f>
        <v/>
      </c>
      <c r="EI153" s="30" t="str">
        <f t="shared" si="94"/>
        <v/>
      </c>
      <c r="EM153" s="29"/>
      <c r="EN153" s="33"/>
      <c r="EO153" s="29"/>
      <c r="EP153" s="33"/>
      <c r="EQ153" s="29" t="str">
        <f t="shared" si="95"/>
        <v/>
      </c>
      <c r="ES153" s="32" t="str">
        <f t="shared" si="96"/>
        <v/>
      </c>
      <c r="ET153" s="43"/>
      <c r="EU153" s="32" t="str">
        <f t="shared" ca="1" si="44"/>
        <v/>
      </c>
      <c r="EW153" s="32" t="str">
        <f>IFERROR(IFERROR(IF(EI153="","",SUMIFS(EU$101:EU153,$B$101:$B153,SWITCH\CALC\ACTIVE&amp;"*",$X$101:$X153, IF(CALCULATOR\LVL\FORMAT\ENTRY&lt;&gt;MARKER\CHECK,LVL\COL,"&gt;"""))),"") / IFERROR(IF(EI153="","",SUMIFS($BO$101:$BO153,$B$101:$B153,SWITCH\CALC\ACTIVE&amp;"*",$X$101:$X153, IF(CALCULATOR\LVL\FORMAT\ENTRY&lt;&gt;MARKER\CHECK,LVL\COL,"&gt;"""))),""),"")</f>
        <v/>
      </c>
      <c r="FI153" s="30" t="str">
        <f t="shared" si="97"/>
        <v/>
      </c>
      <c r="FM153" s="29"/>
      <c r="FN153" s="33"/>
      <c r="FO153" s="29"/>
      <c r="FP153" s="33"/>
      <c r="FQ153" s="29" t="str">
        <f t="shared" si="98"/>
        <v/>
      </c>
      <c r="FS153" s="32" t="str">
        <f t="shared" si="47"/>
        <v/>
      </c>
      <c r="FT153" s="43"/>
      <c r="FU153" s="32" t="str">
        <f t="shared" ca="1" si="48"/>
        <v/>
      </c>
      <c r="FW153" s="32" t="str">
        <f>IFERROR(IFERROR(IF(FI153="","",SUMIFS(FU$101:FU153,$B$101:$B153,SWITCH\CALC\ACTIVE&amp;"*",$X$101:$X153, IF(CALCULATOR\LVL\FORMAT\ENTRY&lt;&gt;MARKER\CHECK,LVL\COL,"&gt;"""))),"") / IFERROR(IF(FI153="","",SUMIFS($BO$101:$BO153,$B$101:$B153,SWITCH\CALC\ACTIVE&amp;"*",$X$101:$X153, IF(CALCULATOR\LVL\FORMAT\ENTRY&lt;&gt;MARKER\CHECK,LVL\COL,"&gt;"""))),""),"")</f>
        <v/>
      </c>
      <c r="FX153" s="175"/>
      <c r="FZ153" s="32" t="str">
        <f t="shared" ca="1" si="99"/>
        <v/>
      </c>
      <c r="GA153" s="32" t="str">
        <f t="shared" ref="GA153:GM153" ca="1" si="123">IFERROR(IF($J153=LARGE($J$101:$J$300,GA$98), ( INDEX( INDIRECT($FY$95),MATCH(LARGE($J$101:$J$300,GA$98),$J$101:$J$300,0)) ), FZ153 ),"")</f>
        <v/>
      </c>
      <c r="GB153" s="32" t="str">
        <f t="shared" ca="1" si="123"/>
        <v/>
      </c>
      <c r="GC153" s="32" t="str">
        <f t="shared" ca="1" si="123"/>
        <v/>
      </c>
      <c r="GD153" s="32" t="str">
        <f t="shared" ca="1" si="123"/>
        <v/>
      </c>
      <c r="GE153" s="32" t="str">
        <f t="shared" ca="1" si="123"/>
        <v/>
      </c>
      <c r="GF153" s="32" t="str">
        <f t="shared" ca="1" si="123"/>
        <v/>
      </c>
      <c r="GG153" s="32" t="str">
        <f t="shared" ca="1" si="123"/>
        <v/>
      </c>
      <c r="GH153" s="32" t="str">
        <f t="shared" ca="1" si="123"/>
        <v/>
      </c>
      <c r="GI153" s="32" t="str">
        <f t="shared" ca="1" si="123"/>
        <v/>
      </c>
      <c r="GJ153" s="32" t="str">
        <f t="shared" ca="1" si="123"/>
        <v/>
      </c>
      <c r="GK153" s="32" t="str">
        <f t="shared" ca="1" si="123"/>
        <v/>
      </c>
      <c r="GL153" s="32" t="str">
        <f t="shared" ca="1" si="123"/>
        <v/>
      </c>
      <c r="GM153" s="32" t="str">
        <f t="shared" ca="1" si="123"/>
        <v/>
      </c>
    </row>
    <row r="154" spans="2:195" ht="22.5" hidden="1" customHeight="1" thickTop="1" thickBot="1">
      <c r="B154" s="25" t="str">
        <f t="array" ref="B154">IFERROR(IF($AF154="","",IF($C154=SWITCH\CALC\INACTV,SWITCH\CALC\INACTV,IF($AG154="",SWITCH\CALC\INACTV,IF(AND(LARGE(IF($AF$101:$AF$300=$AF154,$AU$101:$AU$300),1)&gt;1,$AU154=1),SWITCH\CALC\INACTV,SWITCH\CALC\ACTIVE)))),SWITCH\CALC\ACTIVE)</f>
        <v/>
      </c>
      <c r="C154" s="25" t="str">
        <f ca="1">IFERROR(IF($AF154="","",IF(AND(CALCULATOR\LVL\FORMAT\ENTRY="",$X154&lt;&gt;LVL\COL),SWITCH\CALC\INACTV,IF(INDIRECT("'ENROLLMENT'!" &amp; SUBSTITUTE(ADDRESS(1,MATCH(C$1,#REF!,0),4),"1","") &amp; $AC154 )="","",INDIRECT("'ENROLLMENT'!" &amp; SUBSTITUTE(ADDRESS(1,MATCH(C$1,#REF!,0),4),"1","") &amp; $AC154 )))),"")</f>
        <v/>
      </c>
      <c r="D154" s="222" t="e">
        <f t="shared" ca="1" si="109"/>
        <v>#N/A</v>
      </c>
      <c r="F154" s="25">
        <v>-47</v>
      </c>
      <c r="H154" s="139" t="str">
        <f t="shared" ca="1" si="86"/>
        <v/>
      </c>
      <c r="I154" s="140"/>
      <c r="J154" s="143" t="str">
        <f t="shared" si="87"/>
        <v/>
      </c>
      <c r="L154" s="210">
        <f t="shared" si="114"/>
        <v>0</v>
      </c>
      <c r="N154" s="26" t="str">
        <f ca="1">IFERROR(IF(INDIRECT("'ENROLLMENT'!" &amp; SUBSTITUTE(ADDRESS(1,MATCH(N$1,#REF!,0),4),"1","") &amp; $AC154 )="","",INDIRECT("'ENROLLMENT'!" &amp; SUBSTITUTE(ADDRESS(1,MATCH(N$1,#REF!,0),4),"1","") &amp; $AC154 )),"")</f>
        <v/>
      </c>
      <c r="R154" s="27" t="str">
        <f t="shared" ca="1" si="32"/>
        <v/>
      </c>
      <c r="V154" s="27"/>
      <c r="X154" s="27" t="str">
        <f ca="1">IFERROR(IF(INDIRECT("'ENROLLMENT'!" &amp; SUBSTITUTE(ADDRESS(1,MATCH(X$1,#REF!,0),4),"1","") &amp; $AC154 )="","",INDIRECT("'ENROLLMENT'!" &amp; SUBSTITUTE(ADDRESS(1,MATCH(X$1,#REF!,0),4),"1","") &amp; $AC154 )),"")</f>
        <v/>
      </c>
      <c r="Z154" s="4"/>
      <c r="AB154" s="18"/>
      <c r="AC154" s="25" t="str">
        <f t="shared" ca="1" si="101"/>
        <v/>
      </c>
      <c r="AD154" s="20"/>
      <c r="AE154" s="18"/>
      <c r="AF154" s="26"/>
      <c r="AG154" s="30"/>
      <c r="AH154" s="28"/>
      <c r="AI154" s="241"/>
      <c r="AJ154" s="242"/>
      <c r="AK154" s="242"/>
      <c r="AL154" s="242"/>
      <c r="AM154" s="242"/>
      <c r="AN154" s="242"/>
      <c r="AO154" s="242"/>
      <c r="AP154" s="242"/>
      <c r="AQ154" s="243"/>
      <c r="AR154" s="28"/>
      <c r="AS154" s="29"/>
      <c r="AT154" s="19"/>
      <c r="AU154" s="27"/>
      <c r="AV154" s="20"/>
      <c r="AZ154" s="31"/>
      <c r="BM154" s="29" t="str">
        <f ca="1">IFERROR(IF(INDIRECT("'ENROLLMENT'!" &amp; SUBSTITUTE(ADDRESS(1,MATCH(BM$1,#REF!,0),4),"1","") &amp; $AC154 )="","",INDIRECT("'ENROLLMENT'!" &amp; SUBSTITUTE(ADDRESS(1,MATCH(BM$1,#REF!,0),4),"1","") &amp; $AC154 )),"")</f>
        <v/>
      </c>
      <c r="BN154" s="33"/>
      <c r="BO154" s="29" t="str">
        <f ca="1">IFERROR(IF(INDIRECT("'ENROLLMENT'!" &amp; SUBSTITUTE(ADDRESS(1,MATCH(BO$1,#REF!,0),4),"1","") &amp; $AC154 )="","",INDIRECT("'ENROLLMENT'!" &amp; SUBSTITUTE(ADDRESS(1,MATCH(BO$1,#REF!,0),4),"1","") &amp; $AC154 )),"")</f>
        <v/>
      </c>
      <c r="BP154" s="33"/>
      <c r="BQ154" s="29" t="str">
        <f ca="1">IFERROR(IF(INDIRECT("'ENROLLMENT'!" &amp; SUBSTITUTE(ADDRESS(1,MATCH(BQ$1,#REF!,0),4),"1","") &amp; $AC154 )="","",INDIRECT("'ENROLLMENT'!" &amp; SUBSTITUTE(ADDRESS(1,MATCH(BQ$1,#REF!,0),4),"1","") &amp; $AC154 )),"")</f>
        <v/>
      </c>
      <c r="BS154" s="32" t="str">
        <f ca="1">IFERROR(IF(INDIRECT("'ENROLLMENT'!" &amp; SUBSTITUTE(ADDRESS(1,MATCH(BS$1,#REF!,0),4),"1","") &amp; $AC154 )="","",INDIRECT("'ENROLLMENT'!" &amp; SUBSTITUTE(ADDRESS(1,MATCH(BS$1,#REF!,0),4),"1","") &amp; $AC154 )),"")</f>
        <v/>
      </c>
      <c r="BT154" s="43"/>
      <c r="BU154" s="32" t="str">
        <f ca="1">IFERROR(IF(INDIRECT("'ENROLLMENT'!" &amp; SUBSTITUTE(ADDRESS(1,MATCH(BU$1,#REF!,0),4),"1","") &amp; $AC154 )="","",INDIRECT("'ENROLLMENT'!" &amp; SUBSTITUTE(ADDRESS(1,MATCH(BU$1,#REF!,0),4),"1","") &amp; $AC154 )),"")</f>
        <v/>
      </c>
      <c r="BW154" s="33"/>
      <c r="BZ154" s="27"/>
      <c r="CI154" s="30" t="str">
        <f t="shared" si="88"/>
        <v/>
      </c>
      <c r="CM154" s="29"/>
      <c r="CN154" s="33"/>
      <c r="CO154" s="29"/>
      <c r="CP154" s="33"/>
      <c r="CQ154" s="29" t="str">
        <f t="shared" si="89"/>
        <v/>
      </c>
      <c r="CS154" s="32" t="str">
        <f t="shared" si="90"/>
        <v/>
      </c>
      <c r="CT154" s="43"/>
      <c r="CU154" s="32" t="str">
        <f t="shared" ca="1" si="36"/>
        <v/>
      </c>
      <c r="CW154" s="32" t="str">
        <f>IFERROR(IFERROR(IF(CI154="","",SUMIFS(CU$101:CU154,$B$101:$B154,SWITCH\CALC\ACTIVE&amp;"*",$X$101:$X154, IF(CALCULATOR\LVL\FORMAT\ENTRY&lt;&gt;MARKER\CHECK,LVL\COL,"&gt;"""))),"") / IFERROR(IF(CI154="","",SUMIFS($BO$101:$BO154,$B$101:$B154,SWITCH\CALC\ACTIVE&amp;"*",$X$101:$X154, IF(CALCULATOR\LVL\FORMAT\ENTRY&lt;&gt;MARKER\CHECK,LVL\COL,"&gt;"""))),""),"")</f>
        <v/>
      </c>
      <c r="DI154" s="30" t="str">
        <f t="shared" si="91"/>
        <v/>
      </c>
      <c r="DM154" s="29"/>
      <c r="DN154" s="33"/>
      <c r="DO154" s="29"/>
      <c r="DP154" s="33"/>
      <c r="DQ154" s="29" t="str">
        <f t="shared" si="92"/>
        <v/>
      </c>
      <c r="DS154" s="32" t="str">
        <f t="shared" si="93"/>
        <v/>
      </c>
      <c r="DT154" s="43"/>
      <c r="DU154" s="32" t="str">
        <f t="shared" ca="1" si="40"/>
        <v/>
      </c>
      <c r="DW154" s="32" t="str">
        <f>IFERROR(IFERROR(IF(DI154="","",SUMIFS(DU$101:DU154,$B$101:$B154,SWITCH\CALC\ACTIVE&amp;"*",$X$101:$X154, IF(CALCULATOR\LVL\FORMAT\ENTRY&lt;&gt;MARKER\CHECK,LVL\COL,"&gt;"""))),"") / IFERROR(IF(DI154="","",SUMIFS($BO$101:$BO154,$B$101:$B154,SWITCH\CALC\ACTIVE&amp;"*",$X$101:$X154, IF(CALCULATOR\LVL\FORMAT\ENTRY&lt;&gt;MARKER\CHECK,LVL\COL,"&gt;"""))),""),"")</f>
        <v/>
      </c>
      <c r="EI154" s="30" t="str">
        <f t="shared" si="94"/>
        <v/>
      </c>
      <c r="EM154" s="29"/>
      <c r="EN154" s="33"/>
      <c r="EO154" s="29"/>
      <c r="EP154" s="33"/>
      <c r="EQ154" s="29" t="str">
        <f t="shared" si="95"/>
        <v/>
      </c>
      <c r="ES154" s="32" t="str">
        <f t="shared" si="96"/>
        <v/>
      </c>
      <c r="ET154" s="43"/>
      <c r="EU154" s="32" t="str">
        <f t="shared" ca="1" si="44"/>
        <v/>
      </c>
      <c r="EW154" s="32" t="str">
        <f>IFERROR(IFERROR(IF(EI154="","",SUMIFS(EU$101:EU154,$B$101:$B154,SWITCH\CALC\ACTIVE&amp;"*",$X$101:$X154, IF(CALCULATOR\LVL\FORMAT\ENTRY&lt;&gt;MARKER\CHECK,LVL\COL,"&gt;"""))),"") / IFERROR(IF(EI154="","",SUMIFS($BO$101:$BO154,$B$101:$B154,SWITCH\CALC\ACTIVE&amp;"*",$X$101:$X154, IF(CALCULATOR\LVL\FORMAT\ENTRY&lt;&gt;MARKER\CHECK,LVL\COL,"&gt;"""))),""),"")</f>
        <v/>
      </c>
      <c r="FI154" s="30" t="str">
        <f t="shared" si="97"/>
        <v/>
      </c>
      <c r="FM154" s="29"/>
      <c r="FN154" s="33"/>
      <c r="FO154" s="29"/>
      <c r="FP154" s="33"/>
      <c r="FQ154" s="29" t="str">
        <f t="shared" si="98"/>
        <v/>
      </c>
      <c r="FS154" s="32" t="str">
        <f t="shared" si="47"/>
        <v/>
      </c>
      <c r="FT154" s="43"/>
      <c r="FU154" s="32" t="str">
        <f t="shared" ca="1" si="48"/>
        <v/>
      </c>
      <c r="FW154" s="32" t="str">
        <f>IFERROR(IFERROR(IF(FI154="","",SUMIFS(FU$101:FU154,$B$101:$B154,SWITCH\CALC\ACTIVE&amp;"*",$X$101:$X154, IF(CALCULATOR\LVL\FORMAT\ENTRY&lt;&gt;MARKER\CHECK,LVL\COL,"&gt;"""))),"") / IFERROR(IF(FI154="","",SUMIFS($BO$101:$BO154,$B$101:$B154,SWITCH\CALC\ACTIVE&amp;"*",$X$101:$X154, IF(CALCULATOR\LVL\FORMAT\ENTRY&lt;&gt;MARKER\CHECK,LVL\COL,"&gt;"""))),""),"")</f>
        <v/>
      </c>
      <c r="FX154" s="175"/>
      <c r="FZ154" s="32" t="str">
        <f t="shared" ca="1" si="99"/>
        <v/>
      </c>
      <c r="GA154" s="32" t="str">
        <f t="shared" ref="GA154:GM154" ca="1" si="124">IFERROR(IF($J154=LARGE($J$101:$J$300,GA$98), ( INDEX( INDIRECT($FY$95),MATCH(LARGE($J$101:$J$300,GA$98),$J$101:$J$300,0)) ), FZ154 ),"")</f>
        <v/>
      </c>
      <c r="GB154" s="32" t="str">
        <f t="shared" ca="1" si="124"/>
        <v/>
      </c>
      <c r="GC154" s="32" t="str">
        <f t="shared" ca="1" si="124"/>
        <v/>
      </c>
      <c r="GD154" s="32" t="str">
        <f t="shared" ca="1" si="124"/>
        <v/>
      </c>
      <c r="GE154" s="32" t="str">
        <f t="shared" ca="1" si="124"/>
        <v/>
      </c>
      <c r="GF154" s="32" t="str">
        <f t="shared" ca="1" si="124"/>
        <v/>
      </c>
      <c r="GG154" s="32" t="str">
        <f t="shared" ca="1" si="124"/>
        <v/>
      </c>
      <c r="GH154" s="32" t="str">
        <f t="shared" ca="1" si="124"/>
        <v/>
      </c>
      <c r="GI154" s="32" t="str">
        <f t="shared" ca="1" si="124"/>
        <v/>
      </c>
      <c r="GJ154" s="32" t="str">
        <f t="shared" ca="1" si="124"/>
        <v/>
      </c>
      <c r="GK154" s="32" t="str">
        <f t="shared" ca="1" si="124"/>
        <v/>
      </c>
      <c r="GL154" s="32" t="str">
        <f t="shared" ca="1" si="124"/>
        <v/>
      </c>
      <c r="GM154" s="32" t="str">
        <f t="shared" ca="1" si="124"/>
        <v/>
      </c>
    </row>
    <row r="155" spans="2:195" ht="22.5" hidden="1" customHeight="1" thickTop="1" thickBot="1">
      <c r="B155" s="25" t="str">
        <f t="array" ref="B155">IFERROR(IF($AF155="","",IF($C155=SWITCH\CALC\INACTV,SWITCH\CALC\INACTV,IF($AG155="",SWITCH\CALC\INACTV,IF(AND(LARGE(IF($AF$101:$AF$300=$AF155,$AU$101:$AU$300),1)&gt;1,$AU155=1),SWITCH\CALC\INACTV,SWITCH\CALC\ACTIVE)))),SWITCH\CALC\ACTIVE)</f>
        <v/>
      </c>
      <c r="C155" s="25" t="str">
        <f ca="1">IFERROR(IF($AF155="","",IF(AND(CALCULATOR\LVL\FORMAT\ENTRY="",$X155&lt;&gt;LVL\COL),SWITCH\CALC\INACTV,IF(INDIRECT("'ENROLLMENT'!" &amp; SUBSTITUTE(ADDRESS(1,MATCH(C$1,#REF!,0),4),"1","") &amp; $AC155 )="","",INDIRECT("'ENROLLMENT'!" &amp; SUBSTITUTE(ADDRESS(1,MATCH(C$1,#REF!,0),4),"1","") &amp; $AC155 )))),"")</f>
        <v/>
      </c>
      <c r="D155" s="222" t="e">
        <f t="shared" ca="1" si="109"/>
        <v>#N/A</v>
      </c>
      <c r="F155" s="25">
        <v>-46</v>
      </c>
      <c r="H155" s="139" t="str">
        <f t="shared" ca="1" si="86"/>
        <v/>
      </c>
      <c r="I155" s="140"/>
      <c r="J155" s="143" t="str">
        <f t="shared" si="87"/>
        <v/>
      </c>
      <c r="L155" s="210">
        <f t="shared" si="114"/>
        <v>0</v>
      </c>
      <c r="N155" s="26" t="str">
        <f ca="1">IFERROR(IF(INDIRECT("'ENROLLMENT'!" &amp; SUBSTITUTE(ADDRESS(1,MATCH(N$1,#REF!,0),4),"1","") &amp; $AC155 )="","",INDIRECT("'ENROLLMENT'!" &amp; SUBSTITUTE(ADDRESS(1,MATCH(N$1,#REF!,0),4),"1","") &amp; $AC155 )),"")</f>
        <v/>
      </c>
      <c r="R155" s="27" t="str">
        <f t="shared" ca="1" si="32"/>
        <v/>
      </c>
      <c r="V155" s="27"/>
      <c r="X155" s="27" t="str">
        <f ca="1">IFERROR(IF(INDIRECT("'ENROLLMENT'!" &amp; SUBSTITUTE(ADDRESS(1,MATCH(X$1,#REF!,0),4),"1","") &amp; $AC155 )="","",INDIRECT("'ENROLLMENT'!" &amp; SUBSTITUTE(ADDRESS(1,MATCH(X$1,#REF!,0),4),"1","") &amp; $AC155 )),"")</f>
        <v/>
      </c>
      <c r="Z155" s="4"/>
      <c r="AB155" s="18"/>
      <c r="AC155" s="25" t="str">
        <f t="shared" ca="1" si="101"/>
        <v/>
      </c>
      <c r="AD155" s="20"/>
      <c r="AE155" s="18"/>
      <c r="AF155" s="26"/>
      <c r="AG155" s="30"/>
      <c r="AH155" s="28"/>
      <c r="AI155" s="241"/>
      <c r="AJ155" s="242"/>
      <c r="AK155" s="242"/>
      <c r="AL155" s="242"/>
      <c r="AM155" s="242"/>
      <c r="AN155" s="242"/>
      <c r="AO155" s="242"/>
      <c r="AP155" s="242"/>
      <c r="AQ155" s="243"/>
      <c r="AR155" s="28"/>
      <c r="AS155" s="29"/>
      <c r="AT155" s="19"/>
      <c r="AU155" s="27"/>
      <c r="AV155" s="20"/>
      <c r="AZ155" s="31"/>
      <c r="BM155" s="29" t="str">
        <f ca="1">IFERROR(IF(INDIRECT("'ENROLLMENT'!" &amp; SUBSTITUTE(ADDRESS(1,MATCH(BM$1,#REF!,0),4),"1","") &amp; $AC155 )="","",INDIRECT("'ENROLLMENT'!" &amp; SUBSTITUTE(ADDRESS(1,MATCH(BM$1,#REF!,0),4),"1","") &amp; $AC155 )),"")</f>
        <v/>
      </c>
      <c r="BN155" s="33"/>
      <c r="BO155" s="29" t="str">
        <f ca="1">IFERROR(IF(INDIRECT("'ENROLLMENT'!" &amp; SUBSTITUTE(ADDRESS(1,MATCH(BO$1,#REF!,0),4),"1","") &amp; $AC155 )="","",INDIRECT("'ENROLLMENT'!" &amp; SUBSTITUTE(ADDRESS(1,MATCH(BO$1,#REF!,0),4),"1","") &amp; $AC155 )),"")</f>
        <v/>
      </c>
      <c r="BP155" s="33"/>
      <c r="BQ155" s="29" t="str">
        <f ca="1">IFERROR(IF(INDIRECT("'ENROLLMENT'!" &amp; SUBSTITUTE(ADDRESS(1,MATCH(BQ$1,#REF!,0),4),"1","") &amp; $AC155 )="","",INDIRECT("'ENROLLMENT'!" &amp; SUBSTITUTE(ADDRESS(1,MATCH(BQ$1,#REF!,0),4),"1","") &amp; $AC155 )),"")</f>
        <v/>
      </c>
      <c r="BS155" s="32" t="str">
        <f ca="1">IFERROR(IF(INDIRECT("'ENROLLMENT'!" &amp; SUBSTITUTE(ADDRESS(1,MATCH(BS$1,#REF!,0),4),"1","") &amp; $AC155 )="","",INDIRECT("'ENROLLMENT'!" &amp; SUBSTITUTE(ADDRESS(1,MATCH(BS$1,#REF!,0),4),"1","") &amp; $AC155 )),"")</f>
        <v/>
      </c>
      <c r="BT155" s="43"/>
      <c r="BU155" s="32" t="str">
        <f ca="1">IFERROR(IF(INDIRECT("'ENROLLMENT'!" &amp; SUBSTITUTE(ADDRESS(1,MATCH(BU$1,#REF!,0),4),"1","") &amp; $AC155 )="","",INDIRECT("'ENROLLMENT'!" &amp; SUBSTITUTE(ADDRESS(1,MATCH(BU$1,#REF!,0),4),"1","") &amp; $AC155 )),"")</f>
        <v/>
      </c>
      <c r="BW155" s="33"/>
      <c r="BZ155" s="27"/>
      <c r="CI155" s="30" t="str">
        <f t="shared" si="88"/>
        <v/>
      </c>
      <c r="CM155" s="29"/>
      <c r="CN155" s="33"/>
      <c r="CO155" s="29"/>
      <c r="CP155" s="33"/>
      <c r="CQ155" s="29" t="str">
        <f t="shared" si="89"/>
        <v/>
      </c>
      <c r="CS155" s="32" t="str">
        <f t="shared" si="90"/>
        <v/>
      </c>
      <c r="CT155" s="43"/>
      <c r="CU155" s="32" t="str">
        <f t="shared" ca="1" si="36"/>
        <v/>
      </c>
      <c r="CW155" s="32" t="str">
        <f>IFERROR(IFERROR(IF(CI155="","",SUMIFS(CU$101:CU155,$B$101:$B155,SWITCH\CALC\ACTIVE&amp;"*",$X$101:$X155, IF(CALCULATOR\LVL\FORMAT\ENTRY&lt;&gt;MARKER\CHECK,LVL\COL,"&gt;"""))),"") / IFERROR(IF(CI155="","",SUMIFS($BO$101:$BO155,$B$101:$B155,SWITCH\CALC\ACTIVE&amp;"*",$X$101:$X155, IF(CALCULATOR\LVL\FORMAT\ENTRY&lt;&gt;MARKER\CHECK,LVL\COL,"&gt;"""))),""),"")</f>
        <v/>
      </c>
      <c r="DI155" s="30" t="str">
        <f t="shared" si="91"/>
        <v/>
      </c>
      <c r="DM155" s="29"/>
      <c r="DN155" s="33"/>
      <c r="DO155" s="29"/>
      <c r="DP155" s="33"/>
      <c r="DQ155" s="29" t="str">
        <f t="shared" si="92"/>
        <v/>
      </c>
      <c r="DS155" s="32" t="str">
        <f t="shared" si="93"/>
        <v/>
      </c>
      <c r="DT155" s="43"/>
      <c r="DU155" s="32" t="str">
        <f t="shared" ca="1" si="40"/>
        <v/>
      </c>
      <c r="DW155" s="32" t="str">
        <f>IFERROR(IFERROR(IF(DI155="","",SUMIFS(DU$101:DU155,$B$101:$B155,SWITCH\CALC\ACTIVE&amp;"*",$X$101:$X155, IF(CALCULATOR\LVL\FORMAT\ENTRY&lt;&gt;MARKER\CHECK,LVL\COL,"&gt;"""))),"") / IFERROR(IF(DI155="","",SUMIFS($BO$101:$BO155,$B$101:$B155,SWITCH\CALC\ACTIVE&amp;"*",$X$101:$X155, IF(CALCULATOR\LVL\FORMAT\ENTRY&lt;&gt;MARKER\CHECK,LVL\COL,"&gt;"""))),""),"")</f>
        <v/>
      </c>
      <c r="EI155" s="30" t="str">
        <f t="shared" si="94"/>
        <v/>
      </c>
      <c r="EM155" s="29"/>
      <c r="EN155" s="33"/>
      <c r="EO155" s="29"/>
      <c r="EP155" s="33"/>
      <c r="EQ155" s="29" t="str">
        <f t="shared" si="95"/>
        <v/>
      </c>
      <c r="ES155" s="32" t="str">
        <f t="shared" si="96"/>
        <v/>
      </c>
      <c r="ET155" s="43"/>
      <c r="EU155" s="32" t="str">
        <f t="shared" ca="1" si="44"/>
        <v/>
      </c>
      <c r="EW155" s="32" t="str">
        <f>IFERROR(IFERROR(IF(EI155="","",SUMIFS(EU$101:EU155,$B$101:$B155,SWITCH\CALC\ACTIVE&amp;"*",$X$101:$X155, IF(CALCULATOR\LVL\FORMAT\ENTRY&lt;&gt;MARKER\CHECK,LVL\COL,"&gt;"""))),"") / IFERROR(IF(EI155="","",SUMIFS($BO$101:$BO155,$B$101:$B155,SWITCH\CALC\ACTIVE&amp;"*",$X$101:$X155, IF(CALCULATOR\LVL\FORMAT\ENTRY&lt;&gt;MARKER\CHECK,LVL\COL,"&gt;"""))),""),"")</f>
        <v/>
      </c>
      <c r="FI155" s="30" t="str">
        <f t="shared" si="97"/>
        <v/>
      </c>
      <c r="FM155" s="29"/>
      <c r="FN155" s="33"/>
      <c r="FO155" s="29"/>
      <c r="FP155" s="33"/>
      <c r="FQ155" s="29" t="str">
        <f t="shared" si="98"/>
        <v/>
      </c>
      <c r="FS155" s="32" t="str">
        <f t="shared" si="47"/>
        <v/>
      </c>
      <c r="FT155" s="43"/>
      <c r="FU155" s="32" t="str">
        <f t="shared" ca="1" si="48"/>
        <v/>
      </c>
      <c r="FW155" s="32" t="str">
        <f>IFERROR(IFERROR(IF(FI155="","",SUMIFS(FU$101:FU155,$B$101:$B155,SWITCH\CALC\ACTIVE&amp;"*",$X$101:$X155, IF(CALCULATOR\LVL\FORMAT\ENTRY&lt;&gt;MARKER\CHECK,LVL\COL,"&gt;"""))),"") / IFERROR(IF(FI155="","",SUMIFS($BO$101:$BO155,$B$101:$B155,SWITCH\CALC\ACTIVE&amp;"*",$X$101:$X155, IF(CALCULATOR\LVL\FORMAT\ENTRY&lt;&gt;MARKER\CHECK,LVL\COL,"&gt;"""))),""),"")</f>
        <v/>
      </c>
      <c r="FX155" s="175"/>
      <c r="FZ155" s="32" t="str">
        <f t="shared" ca="1" si="99"/>
        <v/>
      </c>
      <c r="GA155" s="32" t="str">
        <f t="shared" ref="GA155:GM155" ca="1" si="125">IFERROR(IF($J155=LARGE($J$101:$J$300,GA$98), ( INDEX( INDIRECT($FY$95),MATCH(LARGE($J$101:$J$300,GA$98),$J$101:$J$300,0)) ), FZ155 ),"")</f>
        <v/>
      </c>
      <c r="GB155" s="32" t="str">
        <f t="shared" ca="1" si="125"/>
        <v/>
      </c>
      <c r="GC155" s="32" t="str">
        <f t="shared" ca="1" si="125"/>
        <v/>
      </c>
      <c r="GD155" s="32" t="str">
        <f t="shared" ca="1" si="125"/>
        <v/>
      </c>
      <c r="GE155" s="32" t="str">
        <f t="shared" ca="1" si="125"/>
        <v/>
      </c>
      <c r="GF155" s="32" t="str">
        <f t="shared" ca="1" si="125"/>
        <v/>
      </c>
      <c r="GG155" s="32" t="str">
        <f t="shared" ca="1" si="125"/>
        <v/>
      </c>
      <c r="GH155" s="32" t="str">
        <f t="shared" ca="1" si="125"/>
        <v/>
      </c>
      <c r="GI155" s="32" t="str">
        <f t="shared" ca="1" si="125"/>
        <v/>
      </c>
      <c r="GJ155" s="32" t="str">
        <f t="shared" ca="1" si="125"/>
        <v/>
      </c>
      <c r="GK155" s="32" t="str">
        <f t="shared" ca="1" si="125"/>
        <v/>
      </c>
      <c r="GL155" s="32" t="str">
        <f t="shared" ca="1" si="125"/>
        <v/>
      </c>
      <c r="GM155" s="32" t="str">
        <f t="shared" ca="1" si="125"/>
        <v/>
      </c>
    </row>
    <row r="156" spans="2:195" ht="22.5" hidden="1" customHeight="1" thickTop="1" thickBot="1">
      <c r="B156" s="25" t="str">
        <f t="array" ref="B156">IFERROR(IF($AF156="","",IF($C156=SWITCH\CALC\INACTV,SWITCH\CALC\INACTV,IF($AG156="",SWITCH\CALC\INACTV,IF(AND(LARGE(IF($AF$101:$AF$300=$AF156,$AU$101:$AU$300),1)&gt;1,$AU156=1),SWITCH\CALC\INACTV,SWITCH\CALC\ACTIVE)))),SWITCH\CALC\ACTIVE)</f>
        <v/>
      </c>
      <c r="C156" s="25" t="str">
        <f ca="1">IFERROR(IF($AF156="","",IF(AND(CALCULATOR\LVL\FORMAT\ENTRY="",$X156&lt;&gt;LVL\COL),SWITCH\CALC\INACTV,IF(INDIRECT("'ENROLLMENT'!" &amp; SUBSTITUTE(ADDRESS(1,MATCH(C$1,#REF!,0),4),"1","") &amp; $AC156 )="","",INDIRECT("'ENROLLMENT'!" &amp; SUBSTITUTE(ADDRESS(1,MATCH(C$1,#REF!,0),4),"1","") &amp; $AC156 )))),"")</f>
        <v/>
      </c>
      <c r="D156" s="222" t="e">
        <f t="shared" ca="1" si="109"/>
        <v>#N/A</v>
      </c>
      <c r="F156" s="25">
        <v>-45</v>
      </c>
      <c r="H156" s="139" t="str">
        <f t="shared" ca="1" si="86"/>
        <v/>
      </c>
      <c r="I156" s="140"/>
      <c r="J156" s="143" t="str">
        <f t="shared" si="87"/>
        <v/>
      </c>
      <c r="L156" s="210">
        <f t="shared" si="114"/>
        <v>0</v>
      </c>
      <c r="N156" s="26" t="str">
        <f ca="1">IFERROR(IF(INDIRECT("'ENROLLMENT'!" &amp; SUBSTITUTE(ADDRESS(1,MATCH(N$1,#REF!,0),4),"1","") &amp; $AC156 )="","",INDIRECT("'ENROLLMENT'!" &amp; SUBSTITUTE(ADDRESS(1,MATCH(N$1,#REF!,0),4),"1","") &amp; $AC156 )),"")</f>
        <v/>
      </c>
      <c r="R156" s="27" t="str">
        <f t="shared" ca="1" si="32"/>
        <v/>
      </c>
      <c r="V156" s="27"/>
      <c r="X156" s="27" t="str">
        <f ca="1">IFERROR(IF(INDIRECT("'ENROLLMENT'!" &amp; SUBSTITUTE(ADDRESS(1,MATCH(X$1,#REF!,0),4),"1","") &amp; $AC156 )="","",INDIRECT("'ENROLLMENT'!" &amp; SUBSTITUTE(ADDRESS(1,MATCH(X$1,#REF!,0),4),"1","") &amp; $AC156 )),"")</f>
        <v/>
      </c>
      <c r="Z156" s="4"/>
      <c r="AB156" s="18"/>
      <c r="AC156" s="25" t="str">
        <f t="shared" ca="1" si="101"/>
        <v/>
      </c>
      <c r="AD156" s="20"/>
      <c r="AE156" s="18"/>
      <c r="AF156" s="26"/>
      <c r="AG156" s="30"/>
      <c r="AH156" s="28"/>
      <c r="AI156" s="241"/>
      <c r="AJ156" s="242"/>
      <c r="AK156" s="242"/>
      <c r="AL156" s="242"/>
      <c r="AM156" s="242"/>
      <c r="AN156" s="242"/>
      <c r="AO156" s="242"/>
      <c r="AP156" s="242"/>
      <c r="AQ156" s="243"/>
      <c r="AR156" s="28"/>
      <c r="AS156" s="29"/>
      <c r="AT156" s="19"/>
      <c r="AU156" s="27"/>
      <c r="AV156" s="20"/>
      <c r="AZ156" s="31"/>
      <c r="BM156" s="29" t="str">
        <f ca="1">IFERROR(IF(INDIRECT("'ENROLLMENT'!" &amp; SUBSTITUTE(ADDRESS(1,MATCH(BM$1,#REF!,0),4),"1","") &amp; $AC156 )="","",INDIRECT("'ENROLLMENT'!" &amp; SUBSTITUTE(ADDRESS(1,MATCH(BM$1,#REF!,0),4),"1","") &amp; $AC156 )),"")</f>
        <v/>
      </c>
      <c r="BN156" s="33"/>
      <c r="BO156" s="29" t="str">
        <f ca="1">IFERROR(IF(INDIRECT("'ENROLLMENT'!" &amp; SUBSTITUTE(ADDRESS(1,MATCH(BO$1,#REF!,0),4),"1","") &amp; $AC156 )="","",INDIRECT("'ENROLLMENT'!" &amp; SUBSTITUTE(ADDRESS(1,MATCH(BO$1,#REF!,0),4),"1","") &amp; $AC156 )),"")</f>
        <v/>
      </c>
      <c r="BP156" s="33"/>
      <c r="BQ156" s="29" t="str">
        <f ca="1">IFERROR(IF(INDIRECT("'ENROLLMENT'!" &amp; SUBSTITUTE(ADDRESS(1,MATCH(BQ$1,#REF!,0),4),"1","") &amp; $AC156 )="","",INDIRECT("'ENROLLMENT'!" &amp; SUBSTITUTE(ADDRESS(1,MATCH(BQ$1,#REF!,0),4),"1","") &amp; $AC156 )),"")</f>
        <v/>
      </c>
      <c r="BS156" s="32" t="str">
        <f ca="1">IFERROR(IF(INDIRECT("'ENROLLMENT'!" &amp; SUBSTITUTE(ADDRESS(1,MATCH(BS$1,#REF!,0),4),"1","") &amp; $AC156 )="","",INDIRECT("'ENROLLMENT'!" &amp; SUBSTITUTE(ADDRESS(1,MATCH(BS$1,#REF!,0),4),"1","") &amp; $AC156 )),"")</f>
        <v/>
      </c>
      <c r="BT156" s="43"/>
      <c r="BU156" s="32" t="str">
        <f ca="1">IFERROR(IF(INDIRECT("'ENROLLMENT'!" &amp; SUBSTITUTE(ADDRESS(1,MATCH(BU$1,#REF!,0),4),"1","") &amp; $AC156 )="","",INDIRECT("'ENROLLMENT'!" &amp; SUBSTITUTE(ADDRESS(1,MATCH(BU$1,#REF!,0),4),"1","") &amp; $AC156 )),"")</f>
        <v/>
      </c>
      <c r="BW156" s="33"/>
      <c r="BZ156" s="27"/>
      <c r="CI156" s="30" t="str">
        <f t="shared" si="88"/>
        <v/>
      </c>
      <c r="CM156" s="29"/>
      <c r="CN156" s="33"/>
      <c r="CO156" s="29"/>
      <c r="CP156" s="33"/>
      <c r="CQ156" s="29" t="str">
        <f t="shared" si="89"/>
        <v/>
      </c>
      <c r="CS156" s="32" t="str">
        <f t="shared" si="90"/>
        <v/>
      </c>
      <c r="CT156" s="43"/>
      <c r="CU156" s="32" t="str">
        <f t="shared" ca="1" si="36"/>
        <v/>
      </c>
      <c r="CW156" s="32" t="str">
        <f>IFERROR(IFERROR(IF(CI156="","",SUMIFS(CU$101:CU156,$B$101:$B156,SWITCH\CALC\ACTIVE&amp;"*",$X$101:$X156, IF(CALCULATOR\LVL\FORMAT\ENTRY&lt;&gt;MARKER\CHECK,LVL\COL,"&gt;"""))),"") / IFERROR(IF(CI156="","",SUMIFS($BO$101:$BO156,$B$101:$B156,SWITCH\CALC\ACTIVE&amp;"*",$X$101:$X156, IF(CALCULATOR\LVL\FORMAT\ENTRY&lt;&gt;MARKER\CHECK,LVL\COL,"&gt;"""))),""),"")</f>
        <v/>
      </c>
      <c r="DI156" s="30" t="str">
        <f t="shared" si="91"/>
        <v/>
      </c>
      <c r="DM156" s="29"/>
      <c r="DN156" s="33"/>
      <c r="DO156" s="29"/>
      <c r="DP156" s="33"/>
      <c r="DQ156" s="29" t="str">
        <f t="shared" si="92"/>
        <v/>
      </c>
      <c r="DS156" s="32" t="str">
        <f t="shared" si="93"/>
        <v/>
      </c>
      <c r="DT156" s="43"/>
      <c r="DU156" s="32" t="str">
        <f t="shared" ca="1" si="40"/>
        <v/>
      </c>
      <c r="DW156" s="32" t="str">
        <f>IFERROR(IFERROR(IF(DI156="","",SUMIFS(DU$101:DU156,$B$101:$B156,SWITCH\CALC\ACTIVE&amp;"*",$X$101:$X156, IF(CALCULATOR\LVL\FORMAT\ENTRY&lt;&gt;MARKER\CHECK,LVL\COL,"&gt;"""))),"") / IFERROR(IF(DI156="","",SUMIFS($BO$101:$BO156,$B$101:$B156,SWITCH\CALC\ACTIVE&amp;"*",$X$101:$X156, IF(CALCULATOR\LVL\FORMAT\ENTRY&lt;&gt;MARKER\CHECK,LVL\COL,"&gt;"""))),""),"")</f>
        <v/>
      </c>
      <c r="EI156" s="30" t="str">
        <f t="shared" si="94"/>
        <v/>
      </c>
      <c r="EM156" s="29"/>
      <c r="EN156" s="33"/>
      <c r="EO156" s="29"/>
      <c r="EP156" s="33"/>
      <c r="EQ156" s="29" t="str">
        <f t="shared" si="95"/>
        <v/>
      </c>
      <c r="ES156" s="32" t="str">
        <f t="shared" si="96"/>
        <v/>
      </c>
      <c r="ET156" s="43"/>
      <c r="EU156" s="32" t="str">
        <f t="shared" ca="1" si="44"/>
        <v/>
      </c>
      <c r="EW156" s="32" t="str">
        <f>IFERROR(IFERROR(IF(EI156="","",SUMIFS(EU$101:EU156,$B$101:$B156,SWITCH\CALC\ACTIVE&amp;"*",$X$101:$X156, IF(CALCULATOR\LVL\FORMAT\ENTRY&lt;&gt;MARKER\CHECK,LVL\COL,"&gt;"""))),"") / IFERROR(IF(EI156="","",SUMIFS($BO$101:$BO156,$B$101:$B156,SWITCH\CALC\ACTIVE&amp;"*",$X$101:$X156, IF(CALCULATOR\LVL\FORMAT\ENTRY&lt;&gt;MARKER\CHECK,LVL\COL,"&gt;"""))),""),"")</f>
        <v/>
      </c>
      <c r="FI156" s="30" t="str">
        <f t="shared" si="97"/>
        <v/>
      </c>
      <c r="FM156" s="29"/>
      <c r="FN156" s="33"/>
      <c r="FO156" s="29"/>
      <c r="FP156" s="33"/>
      <c r="FQ156" s="29" t="str">
        <f t="shared" si="98"/>
        <v/>
      </c>
      <c r="FS156" s="32" t="str">
        <f t="shared" si="47"/>
        <v/>
      </c>
      <c r="FT156" s="43"/>
      <c r="FU156" s="32" t="str">
        <f t="shared" ca="1" si="48"/>
        <v/>
      </c>
      <c r="FW156" s="32" t="str">
        <f>IFERROR(IFERROR(IF(FI156="","",SUMIFS(FU$101:FU156,$B$101:$B156,SWITCH\CALC\ACTIVE&amp;"*",$X$101:$X156, IF(CALCULATOR\LVL\FORMAT\ENTRY&lt;&gt;MARKER\CHECK,LVL\COL,"&gt;"""))),"") / IFERROR(IF(FI156="","",SUMIFS($BO$101:$BO156,$B$101:$B156,SWITCH\CALC\ACTIVE&amp;"*",$X$101:$X156, IF(CALCULATOR\LVL\FORMAT\ENTRY&lt;&gt;MARKER\CHECK,LVL\COL,"&gt;"""))),""),"")</f>
        <v/>
      </c>
      <c r="FX156" s="175"/>
      <c r="FZ156" s="32" t="str">
        <f t="shared" ca="1" si="99"/>
        <v/>
      </c>
      <c r="GA156" s="32" t="str">
        <f t="shared" ref="GA156:GM156" ca="1" si="126">IFERROR(IF($J156=LARGE($J$101:$J$300,GA$98), ( INDEX( INDIRECT($FY$95),MATCH(LARGE($J$101:$J$300,GA$98),$J$101:$J$300,0)) ), FZ156 ),"")</f>
        <v/>
      </c>
      <c r="GB156" s="32" t="str">
        <f t="shared" ca="1" si="126"/>
        <v/>
      </c>
      <c r="GC156" s="32" t="str">
        <f t="shared" ca="1" si="126"/>
        <v/>
      </c>
      <c r="GD156" s="32" t="str">
        <f t="shared" ca="1" si="126"/>
        <v/>
      </c>
      <c r="GE156" s="32" t="str">
        <f t="shared" ca="1" si="126"/>
        <v/>
      </c>
      <c r="GF156" s="32" t="str">
        <f t="shared" ca="1" si="126"/>
        <v/>
      </c>
      <c r="GG156" s="32" t="str">
        <f t="shared" ca="1" si="126"/>
        <v/>
      </c>
      <c r="GH156" s="32" t="str">
        <f t="shared" ca="1" si="126"/>
        <v/>
      </c>
      <c r="GI156" s="32" t="str">
        <f t="shared" ca="1" si="126"/>
        <v/>
      </c>
      <c r="GJ156" s="32" t="str">
        <f t="shared" ca="1" si="126"/>
        <v/>
      </c>
      <c r="GK156" s="32" t="str">
        <f t="shared" ca="1" si="126"/>
        <v/>
      </c>
      <c r="GL156" s="32" t="str">
        <f t="shared" ca="1" si="126"/>
        <v/>
      </c>
      <c r="GM156" s="32" t="str">
        <f t="shared" ca="1" si="126"/>
        <v/>
      </c>
    </row>
    <row r="157" spans="2:195" ht="22.5" hidden="1" customHeight="1" thickTop="1" thickBot="1">
      <c r="B157" s="25" t="str">
        <f t="array" ref="B157">IFERROR(IF($AF157="","",IF($C157=SWITCH\CALC\INACTV,SWITCH\CALC\INACTV,IF($AG157="",SWITCH\CALC\INACTV,IF(AND(LARGE(IF($AF$101:$AF$300=$AF157,$AU$101:$AU$300),1)&gt;1,$AU157=1),SWITCH\CALC\INACTV,SWITCH\CALC\ACTIVE)))),SWITCH\CALC\ACTIVE)</f>
        <v/>
      </c>
      <c r="C157" s="25" t="str">
        <f ca="1">IFERROR(IF($AF157="","",IF(AND(CALCULATOR\LVL\FORMAT\ENTRY="",$X157&lt;&gt;LVL\COL),SWITCH\CALC\INACTV,IF(INDIRECT("'ENROLLMENT'!" &amp; SUBSTITUTE(ADDRESS(1,MATCH(C$1,#REF!,0),4),"1","") &amp; $AC157 )="","",INDIRECT("'ENROLLMENT'!" &amp; SUBSTITUTE(ADDRESS(1,MATCH(C$1,#REF!,0),4),"1","") &amp; $AC157 )))),"")</f>
        <v/>
      </c>
      <c r="D157" s="222" t="e">
        <f t="shared" ca="1" si="109"/>
        <v>#N/A</v>
      </c>
      <c r="F157" s="25">
        <v>-44</v>
      </c>
      <c r="H157" s="139" t="str">
        <f t="shared" ca="1" si="86"/>
        <v/>
      </c>
      <c r="I157" s="140"/>
      <c r="J157" s="143" t="str">
        <f t="shared" si="87"/>
        <v/>
      </c>
      <c r="L157" s="210">
        <f t="shared" si="114"/>
        <v>0</v>
      </c>
      <c r="N157" s="26" t="str">
        <f ca="1">IFERROR(IF(INDIRECT("'ENROLLMENT'!" &amp; SUBSTITUTE(ADDRESS(1,MATCH(N$1,#REF!,0),4),"1","") &amp; $AC157 )="","",INDIRECT("'ENROLLMENT'!" &amp; SUBSTITUTE(ADDRESS(1,MATCH(N$1,#REF!,0),4),"1","") &amp; $AC157 )),"")</f>
        <v/>
      </c>
      <c r="R157" s="27" t="str">
        <f t="shared" ca="1" si="32"/>
        <v/>
      </c>
      <c r="V157" s="27"/>
      <c r="X157" s="27" t="str">
        <f ca="1">IFERROR(IF(INDIRECT("'ENROLLMENT'!" &amp; SUBSTITUTE(ADDRESS(1,MATCH(X$1,#REF!,0),4),"1","") &amp; $AC157 )="","",INDIRECT("'ENROLLMENT'!" &amp; SUBSTITUTE(ADDRESS(1,MATCH(X$1,#REF!,0),4),"1","") &amp; $AC157 )),"")</f>
        <v/>
      </c>
      <c r="Z157" s="4"/>
      <c r="AB157" s="18"/>
      <c r="AC157" s="25" t="str">
        <f t="shared" ca="1" si="101"/>
        <v/>
      </c>
      <c r="AD157" s="20"/>
      <c r="AE157" s="18"/>
      <c r="AF157" s="26"/>
      <c r="AG157" s="30"/>
      <c r="AH157" s="28"/>
      <c r="AI157" s="241"/>
      <c r="AJ157" s="242"/>
      <c r="AK157" s="242"/>
      <c r="AL157" s="242"/>
      <c r="AM157" s="242"/>
      <c r="AN157" s="242"/>
      <c r="AO157" s="242"/>
      <c r="AP157" s="242"/>
      <c r="AQ157" s="243"/>
      <c r="AR157" s="28"/>
      <c r="AS157" s="29"/>
      <c r="AT157" s="19"/>
      <c r="AU157" s="27"/>
      <c r="AV157" s="20"/>
      <c r="AZ157" s="31"/>
      <c r="BM157" s="29" t="str">
        <f ca="1">IFERROR(IF(INDIRECT("'ENROLLMENT'!" &amp; SUBSTITUTE(ADDRESS(1,MATCH(BM$1,#REF!,0),4),"1","") &amp; $AC157 )="","",INDIRECT("'ENROLLMENT'!" &amp; SUBSTITUTE(ADDRESS(1,MATCH(BM$1,#REF!,0),4),"1","") &amp; $AC157 )),"")</f>
        <v/>
      </c>
      <c r="BN157" s="33"/>
      <c r="BO157" s="29" t="str">
        <f ca="1">IFERROR(IF(INDIRECT("'ENROLLMENT'!" &amp; SUBSTITUTE(ADDRESS(1,MATCH(BO$1,#REF!,0),4),"1","") &amp; $AC157 )="","",INDIRECT("'ENROLLMENT'!" &amp; SUBSTITUTE(ADDRESS(1,MATCH(BO$1,#REF!,0),4),"1","") &amp; $AC157 )),"")</f>
        <v/>
      </c>
      <c r="BP157" s="33"/>
      <c r="BQ157" s="29" t="str">
        <f ca="1">IFERROR(IF(INDIRECT("'ENROLLMENT'!" &amp; SUBSTITUTE(ADDRESS(1,MATCH(BQ$1,#REF!,0),4),"1","") &amp; $AC157 )="","",INDIRECT("'ENROLLMENT'!" &amp; SUBSTITUTE(ADDRESS(1,MATCH(BQ$1,#REF!,0),4),"1","") &amp; $AC157 )),"")</f>
        <v/>
      </c>
      <c r="BS157" s="32" t="str">
        <f ca="1">IFERROR(IF(INDIRECT("'ENROLLMENT'!" &amp; SUBSTITUTE(ADDRESS(1,MATCH(BS$1,#REF!,0),4),"1","") &amp; $AC157 )="","",INDIRECT("'ENROLLMENT'!" &amp; SUBSTITUTE(ADDRESS(1,MATCH(BS$1,#REF!,0),4),"1","") &amp; $AC157 )),"")</f>
        <v/>
      </c>
      <c r="BT157" s="43"/>
      <c r="BU157" s="32" t="str">
        <f ca="1">IFERROR(IF(INDIRECT("'ENROLLMENT'!" &amp; SUBSTITUTE(ADDRESS(1,MATCH(BU$1,#REF!,0),4),"1","") &amp; $AC157 )="","",INDIRECT("'ENROLLMENT'!" &amp; SUBSTITUTE(ADDRESS(1,MATCH(BU$1,#REF!,0),4),"1","") &amp; $AC157 )),"")</f>
        <v/>
      </c>
      <c r="BW157" s="33"/>
      <c r="BZ157" s="27"/>
      <c r="CI157" s="30" t="str">
        <f t="shared" si="88"/>
        <v/>
      </c>
      <c r="CM157" s="29"/>
      <c r="CN157" s="33"/>
      <c r="CO157" s="29"/>
      <c r="CP157" s="33"/>
      <c r="CQ157" s="29" t="str">
        <f t="shared" si="89"/>
        <v/>
      </c>
      <c r="CS157" s="32" t="str">
        <f t="shared" si="90"/>
        <v/>
      </c>
      <c r="CT157" s="43"/>
      <c r="CU157" s="32" t="str">
        <f t="shared" ca="1" si="36"/>
        <v/>
      </c>
      <c r="CW157" s="32" t="str">
        <f>IFERROR(IFERROR(IF(CI157="","",SUMIFS(CU$101:CU157,$B$101:$B157,SWITCH\CALC\ACTIVE&amp;"*",$X$101:$X157, IF(CALCULATOR\LVL\FORMAT\ENTRY&lt;&gt;MARKER\CHECK,LVL\COL,"&gt;"""))),"") / IFERROR(IF(CI157="","",SUMIFS($BO$101:$BO157,$B$101:$B157,SWITCH\CALC\ACTIVE&amp;"*",$X$101:$X157, IF(CALCULATOR\LVL\FORMAT\ENTRY&lt;&gt;MARKER\CHECK,LVL\COL,"&gt;"""))),""),"")</f>
        <v/>
      </c>
      <c r="DI157" s="30" t="str">
        <f t="shared" si="91"/>
        <v/>
      </c>
      <c r="DM157" s="29"/>
      <c r="DN157" s="33"/>
      <c r="DO157" s="29"/>
      <c r="DP157" s="33"/>
      <c r="DQ157" s="29" t="str">
        <f t="shared" si="92"/>
        <v/>
      </c>
      <c r="DS157" s="32" t="str">
        <f t="shared" si="93"/>
        <v/>
      </c>
      <c r="DT157" s="43"/>
      <c r="DU157" s="32" t="str">
        <f t="shared" ca="1" si="40"/>
        <v/>
      </c>
      <c r="DW157" s="32" t="str">
        <f>IFERROR(IFERROR(IF(DI157="","",SUMIFS(DU$101:DU157,$B$101:$B157,SWITCH\CALC\ACTIVE&amp;"*",$X$101:$X157, IF(CALCULATOR\LVL\FORMAT\ENTRY&lt;&gt;MARKER\CHECK,LVL\COL,"&gt;"""))),"") / IFERROR(IF(DI157="","",SUMIFS($BO$101:$BO157,$B$101:$B157,SWITCH\CALC\ACTIVE&amp;"*",$X$101:$X157, IF(CALCULATOR\LVL\FORMAT\ENTRY&lt;&gt;MARKER\CHECK,LVL\COL,"&gt;"""))),""),"")</f>
        <v/>
      </c>
      <c r="EI157" s="30" t="str">
        <f t="shared" si="94"/>
        <v/>
      </c>
      <c r="EM157" s="29"/>
      <c r="EN157" s="33"/>
      <c r="EO157" s="29"/>
      <c r="EP157" s="33"/>
      <c r="EQ157" s="29" t="str">
        <f t="shared" si="95"/>
        <v/>
      </c>
      <c r="ES157" s="32" t="str">
        <f t="shared" si="96"/>
        <v/>
      </c>
      <c r="ET157" s="43"/>
      <c r="EU157" s="32" t="str">
        <f t="shared" ca="1" si="44"/>
        <v/>
      </c>
      <c r="EW157" s="32" t="str">
        <f>IFERROR(IFERROR(IF(EI157="","",SUMIFS(EU$101:EU157,$B$101:$B157,SWITCH\CALC\ACTIVE&amp;"*",$X$101:$X157, IF(CALCULATOR\LVL\FORMAT\ENTRY&lt;&gt;MARKER\CHECK,LVL\COL,"&gt;"""))),"") / IFERROR(IF(EI157="","",SUMIFS($BO$101:$BO157,$B$101:$B157,SWITCH\CALC\ACTIVE&amp;"*",$X$101:$X157, IF(CALCULATOR\LVL\FORMAT\ENTRY&lt;&gt;MARKER\CHECK,LVL\COL,"&gt;"""))),""),"")</f>
        <v/>
      </c>
      <c r="FI157" s="30" t="str">
        <f t="shared" si="97"/>
        <v/>
      </c>
      <c r="FM157" s="29"/>
      <c r="FN157" s="33"/>
      <c r="FO157" s="29"/>
      <c r="FP157" s="33"/>
      <c r="FQ157" s="29" t="str">
        <f t="shared" si="98"/>
        <v/>
      </c>
      <c r="FS157" s="32" t="str">
        <f t="shared" si="47"/>
        <v/>
      </c>
      <c r="FT157" s="43"/>
      <c r="FU157" s="32" t="str">
        <f t="shared" ca="1" si="48"/>
        <v/>
      </c>
      <c r="FW157" s="32" t="str">
        <f>IFERROR(IFERROR(IF(FI157="","",SUMIFS(FU$101:FU157,$B$101:$B157,SWITCH\CALC\ACTIVE&amp;"*",$X$101:$X157, IF(CALCULATOR\LVL\FORMAT\ENTRY&lt;&gt;MARKER\CHECK,LVL\COL,"&gt;"""))),"") / IFERROR(IF(FI157="","",SUMIFS($BO$101:$BO157,$B$101:$B157,SWITCH\CALC\ACTIVE&amp;"*",$X$101:$X157, IF(CALCULATOR\LVL\FORMAT\ENTRY&lt;&gt;MARKER\CHECK,LVL\COL,"&gt;"""))),""),"")</f>
        <v/>
      </c>
      <c r="FX157" s="175"/>
      <c r="FZ157" s="32" t="str">
        <f t="shared" ca="1" si="99"/>
        <v/>
      </c>
      <c r="GA157" s="32" t="str">
        <f t="shared" ref="GA157:GM157" ca="1" si="127">IFERROR(IF($J157=LARGE($J$101:$J$300,GA$98), ( INDEX( INDIRECT($FY$95),MATCH(LARGE($J$101:$J$300,GA$98),$J$101:$J$300,0)) ), FZ157 ),"")</f>
        <v/>
      </c>
      <c r="GB157" s="32" t="str">
        <f t="shared" ca="1" si="127"/>
        <v/>
      </c>
      <c r="GC157" s="32" t="str">
        <f t="shared" ca="1" si="127"/>
        <v/>
      </c>
      <c r="GD157" s="32" t="str">
        <f t="shared" ca="1" si="127"/>
        <v/>
      </c>
      <c r="GE157" s="32" t="str">
        <f t="shared" ca="1" si="127"/>
        <v/>
      </c>
      <c r="GF157" s="32" t="str">
        <f t="shared" ca="1" si="127"/>
        <v/>
      </c>
      <c r="GG157" s="32" t="str">
        <f t="shared" ca="1" si="127"/>
        <v/>
      </c>
      <c r="GH157" s="32" t="str">
        <f t="shared" ca="1" si="127"/>
        <v/>
      </c>
      <c r="GI157" s="32" t="str">
        <f t="shared" ca="1" si="127"/>
        <v/>
      </c>
      <c r="GJ157" s="32" t="str">
        <f t="shared" ca="1" si="127"/>
        <v/>
      </c>
      <c r="GK157" s="32" t="str">
        <f t="shared" ca="1" si="127"/>
        <v/>
      </c>
      <c r="GL157" s="32" t="str">
        <f t="shared" ca="1" si="127"/>
        <v/>
      </c>
      <c r="GM157" s="32" t="str">
        <f t="shared" ca="1" si="127"/>
        <v/>
      </c>
    </row>
    <row r="158" spans="2:195" ht="22.5" hidden="1" customHeight="1" thickTop="1" thickBot="1">
      <c r="B158" s="25" t="str">
        <f t="array" ref="B158">IFERROR(IF($AF158="","",IF($C158=SWITCH\CALC\INACTV,SWITCH\CALC\INACTV,IF($AG158="",SWITCH\CALC\INACTV,IF(AND(LARGE(IF($AF$101:$AF$300=$AF158,$AU$101:$AU$300),1)&gt;1,$AU158=1),SWITCH\CALC\INACTV,SWITCH\CALC\ACTIVE)))),SWITCH\CALC\ACTIVE)</f>
        <v/>
      </c>
      <c r="C158" s="25" t="str">
        <f ca="1">IFERROR(IF($AF158="","",IF(AND(CALCULATOR\LVL\FORMAT\ENTRY="",$X158&lt;&gt;LVL\COL),SWITCH\CALC\INACTV,IF(INDIRECT("'ENROLLMENT'!" &amp; SUBSTITUTE(ADDRESS(1,MATCH(C$1,#REF!,0),4),"1","") &amp; $AC158 )="","",INDIRECT("'ENROLLMENT'!" &amp; SUBSTITUTE(ADDRESS(1,MATCH(C$1,#REF!,0),4),"1","") &amp; $AC158 )))),"")</f>
        <v/>
      </c>
      <c r="D158" s="222" t="e">
        <f t="shared" ca="1" si="109"/>
        <v>#N/A</v>
      </c>
      <c r="F158" s="25">
        <v>-43</v>
      </c>
      <c r="H158" s="139" t="str">
        <f t="shared" ca="1" si="86"/>
        <v/>
      </c>
      <c r="I158" s="140"/>
      <c r="J158" s="143" t="str">
        <f t="shared" si="87"/>
        <v/>
      </c>
      <c r="L158" s="210">
        <f t="shared" si="114"/>
        <v>0</v>
      </c>
      <c r="N158" s="26" t="str">
        <f ca="1">IFERROR(IF(INDIRECT("'ENROLLMENT'!" &amp; SUBSTITUTE(ADDRESS(1,MATCH(N$1,#REF!,0),4),"1","") &amp; $AC158 )="","",INDIRECT("'ENROLLMENT'!" &amp; SUBSTITUTE(ADDRESS(1,MATCH(N$1,#REF!,0),4),"1","") &amp; $AC158 )),"")</f>
        <v/>
      </c>
      <c r="R158" s="27" t="str">
        <f t="shared" ca="1" si="32"/>
        <v/>
      </c>
      <c r="V158" s="27"/>
      <c r="X158" s="27" t="str">
        <f ca="1">IFERROR(IF(INDIRECT("'ENROLLMENT'!" &amp; SUBSTITUTE(ADDRESS(1,MATCH(X$1,#REF!,0),4),"1","") &amp; $AC158 )="","",INDIRECT("'ENROLLMENT'!" &amp; SUBSTITUTE(ADDRESS(1,MATCH(X$1,#REF!,0),4),"1","") &amp; $AC158 )),"")</f>
        <v/>
      </c>
      <c r="Z158" s="4"/>
      <c r="AB158" s="18"/>
      <c r="AC158" s="25" t="str">
        <f t="shared" ca="1" si="101"/>
        <v/>
      </c>
      <c r="AD158" s="20"/>
      <c r="AE158" s="18"/>
      <c r="AF158" s="26"/>
      <c r="AG158" s="30"/>
      <c r="AH158" s="28"/>
      <c r="AI158" s="241"/>
      <c r="AJ158" s="242"/>
      <c r="AK158" s="242"/>
      <c r="AL158" s="242"/>
      <c r="AM158" s="242"/>
      <c r="AN158" s="242"/>
      <c r="AO158" s="242"/>
      <c r="AP158" s="242"/>
      <c r="AQ158" s="243"/>
      <c r="AR158" s="28"/>
      <c r="AS158" s="29"/>
      <c r="AT158" s="19"/>
      <c r="AU158" s="27"/>
      <c r="AV158" s="20"/>
      <c r="AZ158" s="31"/>
      <c r="BM158" s="29" t="str">
        <f ca="1">IFERROR(IF(INDIRECT("'ENROLLMENT'!" &amp; SUBSTITUTE(ADDRESS(1,MATCH(BM$1,#REF!,0),4),"1","") &amp; $AC158 )="","",INDIRECT("'ENROLLMENT'!" &amp; SUBSTITUTE(ADDRESS(1,MATCH(BM$1,#REF!,0),4),"1","") &amp; $AC158 )),"")</f>
        <v/>
      </c>
      <c r="BN158" s="33"/>
      <c r="BO158" s="29" t="str">
        <f ca="1">IFERROR(IF(INDIRECT("'ENROLLMENT'!" &amp; SUBSTITUTE(ADDRESS(1,MATCH(BO$1,#REF!,0),4),"1","") &amp; $AC158 )="","",INDIRECT("'ENROLLMENT'!" &amp; SUBSTITUTE(ADDRESS(1,MATCH(BO$1,#REF!,0),4),"1","") &amp; $AC158 )),"")</f>
        <v/>
      </c>
      <c r="BP158" s="33"/>
      <c r="BQ158" s="29" t="str">
        <f ca="1">IFERROR(IF(INDIRECT("'ENROLLMENT'!" &amp; SUBSTITUTE(ADDRESS(1,MATCH(BQ$1,#REF!,0),4),"1","") &amp; $AC158 )="","",INDIRECT("'ENROLLMENT'!" &amp; SUBSTITUTE(ADDRESS(1,MATCH(BQ$1,#REF!,0),4),"1","") &amp; $AC158 )),"")</f>
        <v/>
      </c>
      <c r="BS158" s="32" t="str">
        <f ca="1">IFERROR(IF(INDIRECT("'ENROLLMENT'!" &amp; SUBSTITUTE(ADDRESS(1,MATCH(BS$1,#REF!,0),4),"1","") &amp; $AC158 )="","",INDIRECT("'ENROLLMENT'!" &amp; SUBSTITUTE(ADDRESS(1,MATCH(BS$1,#REF!,0),4),"1","") &amp; $AC158 )),"")</f>
        <v/>
      </c>
      <c r="BT158" s="43"/>
      <c r="BU158" s="32" t="str">
        <f ca="1">IFERROR(IF(INDIRECT("'ENROLLMENT'!" &amp; SUBSTITUTE(ADDRESS(1,MATCH(BU$1,#REF!,0),4),"1","") &amp; $AC158 )="","",INDIRECT("'ENROLLMENT'!" &amp; SUBSTITUTE(ADDRESS(1,MATCH(BU$1,#REF!,0),4),"1","") &amp; $AC158 )),"")</f>
        <v/>
      </c>
      <c r="BW158" s="33"/>
      <c r="BZ158" s="27"/>
      <c r="CI158" s="30" t="str">
        <f t="shared" si="88"/>
        <v/>
      </c>
      <c r="CM158" s="29"/>
      <c r="CN158" s="33"/>
      <c r="CO158" s="29"/>
      <c r="CP158" s="33"/>
      <c r="CQ158" s="29" t="str">
        <f t="shared" si="89"/>
        <v/>
      </c>
      <c r="CS158" s="32" t="str">
        <f t="shared" si="90"/>
        <v/>
      </c>
      <c r="CT158" s="43"/>
      <c r="CU158" s="32" t="str">
        <f t="shared" ca="1" si="36"/>
        <v/>
      </c>
      <c r="CW158" s="32" t="str">
        <f>IFERROR(IFERROR(IF(CI158="","",SUMIFS(CU$101:CU158,$B$101:$B158,SWITCH\CALC\ACTIVE&amp;"*",$X$101:$X158, IF(CALCULATOR\LVL\FORMAT\ENTRY&lt;&gt;MARKER\CHECK,LVL\COL,"&gt;"""))),"") / IFERROR(IF(CI158="","",SUMIFS($BO$101:$BO158,$B$101:$B158,SWITCH\CALC\ACTIVE&amp;"*",$X$101:$X158, IF(CALCULATOR\LVL\FORMAT\ENTRY&lt;&gt;MARKER\CHECK,LVL\COL,"&gt;"""))),""),"")</f>
        <v/>
      </c>
      <c r="DI158" s="30" t="str">
        <f t="shared" si="91"/>
        <v/>
      </c>
      <c r="DM158" s="29"/>
      <c r="DN158" s="33"/>
      <c r="DO158" s="29"/>
      <c r="DP158" s="33"/>
      <c r="DQ158" s="29" t="str">
        <f t="shared" si="92"/>
        <v/>
      </c>
      <c r="DS158" s="32" t="str">
        <f t="shared" si="93"/>
        <v/>
      </c>
      <c r="DT158" s="43"/>
      <c r="DU158" s="32" t="str">
        <f t="shared" ca="1" si="40"/>
        <v/>
      </c>
      <c r="DW158" s="32" t="str">
        <f>IFERROR(IFERROR(IF(DI158="","",SUMIFS(DU$101:DU158,$B$101:$B158,SWITCH\CALC\ACTIVE&amp;"*",$X$101:$X158, IF(CALCULATOR\LVL\FORMAT\ENTRY&lt;&gt;MARKER\CHECK,LVL\COL,"&gt;"""))),"") / IFERROR(IF(DI158="","",SUMIFS($BO$101:$BO158,$B$101:$B158,SWITCH\CALC\ACTIVE&amp;"*",$X$101:$X158, IF(CALCULATOR\LVL\FORMAT\ENTRY&lt;&gt;MARKER\CHECK,LVL\COL,"&gt;"""))),""),"")</f>
        <v/>
      </c>
      <c r="EI158" s="30" t="str">
        <f t="shared" si="94"/>
        <v/>
      </c>
      <c r="EM158" s="29"/>
      <c r="EN158" s="33"/>
      <c r="EO158" s="29"/>
      <c r="EP158" s="33"/>
      <c r="EQ158" s="29" t="str">
        <f t="shared" si="95"/>
        <v/>
      </c>
      <c r="ES158" s="32" t="str">
        <f t="shared" si="96"/>
        <v/>
      </c>
      <c r="ET158" s="43"/>
      <c r="EU158" s="32" t="str">
        <f t="shared" ca="1" si="44"/>
        <v/>
      </c>
      <c r="EW158" s="32" t="str">
        <f>IFERROR(IFERROR(IF(EI158="","",SUMIFS(EU$101:EU158,$B$101:$B158,SWITCH\CALC\ACTIVE&amp;"*",$X$101:$X158, IF(CALCULATOR\LVL\FORMAT\ENTRY&lt;&gt;MARKER\CHECK,LVL\COL,"&gt;"""))),"") / IFERROR(IF(EI158="","",SUMIFS($BO$101:$BO158,$B$101:$B158,SWITCH\CALC\ACTIVE&amp;"*",$X$101:$X158, IF(CALCULATOR\LVL\FORMAT\ENTRY&lt;&gt;MARKER\CHECK,LVL\COL,"&gt;"""))),""),"")</f>
        <v/>
      </c>
      <c r="FI158" s="30" t="str">
        <f t="shared" si="97"/>
        <v/>
      </c>
      <c r="FM158" s="29"/>
      <c r="FN158" s="33"/>
      <c r="FO158" s="29"/>
      <c r="FP158" s="33"/>
      <c r="FQ158" s="29" t="str">
        <f t="shared" si="98"/>
        <v/>
      </c>
      <c r="FS158" s="32" t="str">
        <f t="shared" si="47"/>
        <v/>
      </c>
      <c r="FT158" s="43"/>
      <c r="FU158" s="32" t="str">
        <f t="shared" ca="1" si="48"/>
        <v/>
      </c>
      <c r="FW158" s="32" t="str">
        <f>IFERROR(IFERROR(IF(FI158="","",SUMIFS(FU$101:FU158,$B$101:$B158,SWITCH\CALC\ACTIVE&amp;"*",$X$101:$X158, IF(CALCULATOR\LVL\FORMAT\ENTRY&lt;&gt;MARKER\CHECK,LVL\COL,"&gt;"""))),"") / IFERROR(IF(FI158="","",SUMIFS($BO$101:$BO158,$B$101:$B158,SWITCH\CALC\ACTIVE&amp;"*",$X$101:$X158, IF(CALCULATOR\LVL\FORMAT\ENTRY&lt;&gt;MARKER\CHECK,LVL\COL,"&gt;"""))),""),"")</f>
        <v/>
      </c>
      <c r="FX158" s="175"/>
      <c r="FZ158" s="32" t="str">
        <f t="shared" ca="1" si="99"/>
        <v/>
      </c>
      <c r="GA158" s="32" t="str">
        <f t="shared" ref="GA158:GM158" ca="1" si="128">IFERROR(IF($J158=LARGE($J$101:$J$300,GA$98), ( INDEX( INDIRECT($FY$95),MATCH(LARGE($J$101:$J$300,GA$98),$J$101:$J$300,0)) ), FZ158 ),"")</f>
        <v/>
      </c>
      <c r="GB158" s="32" t="str">
        <f t="shared" ca="1" si="128"/>
        <v/>
      </c>
      <c r="GC158" s="32" t="str">
        <f t="shared" ca="1" si="128"/>
        <v/>
      </c>
      <c r="GD158" s="32" t="str">
        <f t="shared" ca="1" si="128"/>
        <v/>
      </c>
      <c r="GE158" s="32" t="str">
        <f t="shared" ca="1" si="128"/>
        <v/>
      </c>
      <c r="GF158" s="32" t="str">
        <f t="shared" ca="1" si="128"/>
        <v/>
      </c>
      <c r="GG158" s="32" t="str">
        <f t="shared" ca="1" si="128"/>
        <v/>
      </c>
      <c r="GH158" s="32" t="str">
        <f t="shared" ca="1" si="128"/>
        <v/>
      </c>
      <c r="GI158" s="32" t="str">
        <f t="shared" ca="1" si="128"/>
        <v/>
      </c>
      <c r="GJ158" s="32" t="str">
        <f t="shared" ca="1" si="128"/>
        <v/>
      </c>
      <c r="GK158" s="32" t="str">
        <f t="shared" ca="1" si="128"/>
        <v/>
      </c>
      <c r="GL158" s="32" t="str">
        <f t="shared" ca="1" si="128"/>
        <v/>
      </c>
      <c r="GM158" s="32" t="str">
        <f t="shared" ca="1" si="128"/>
        <v/>
      </c>
    </row>
    <row r="159" spans="2:195" ht="22.5" hidden="1" customHeight="1" thickTop="1" thickBot="1">
      <c r="B159" s="25" t="str">
        <f t="array" ref="B159">IFERROR(IF($AF159="","",IF($C159=SWITCH\CALC\INACTV,SWITCH\CALC\INACTV,IF($AG159="",SWITCH\CALC\INACTV,IF(AND(LARGE(IF($AF$101:$AF$300=$AF159,$AU$101:$AU$300),1)&gt;1,$AU159=1),SWITCH\CALC\INACTV,SWITCH\CALC\ACTIVE)))),SWITCH\CALC\ACTIVE)</f>
        <v/>
      </c>
      <c r="C159" s="25" t="str">
        <f ca="1">IFERROR(IF($AF159="","",IF(AND(CALCULATOR\LVL\FORMAT\ENTRY="",$X159&lt;&gt;LVL\COL),SWITCH\CALC\INACTV,IF(INDIRECT("'ENROLLMENT'!" &amp; SUBSTITUTE(ADDRESS(1,MATCH(C$1,#REF!,0),4),"1","") &amp; $AC159 )="","",INDIRECT("'ENROLLMENT'!" &amp; SUBSTITUTE(ADDRESS(1,MATCH(C$1,#REF!,0),4),"1","") &amp; $AC159 )))),"")</f>
        <v/>
      </c>
      <c r="D159" s="222" t="e">
        <f t="shared" ca="1" si="109"/>
        <v>#N/A</v>
      </c>
      <c r="F159" s="25">
        <v>-42</v>
      </c>
      <c r="H159" s="139" t="str">
        <f t="shared" ca="1" si="86"/>
        <v/>
      </c>
      <c r="I159" s="140"/>
      <c r="J159" s="143" t="str">
        <f t="shared" si="87"/>
        <v/>
      </c>
      <c r="L159" s="210">
        <f t="shared" si="114"/>
        <v>0</v>
      </c>
      <c r="N159" s="26" t="str">
        <f ca="1">IFERROR(IF(INDIRECT("'ENROLLMENT'!" &amp; SUBSTITUTE(ADDRESS(1,MATCH(N$1,#REF!,0),4),"1","") &amp; $AC159 )="","",INDIRECT("'ENROLLMENT'!" &amp; SUBSTITUTE(ADDRESS(1,MATCH(N$1,#REF!,0),4),"1","") &amp; $AC159 )),"")</f>
        <v/>
      </c>
      <c r="R159" s="27" t="str">
        <f t="shared" ca="1" si="32"/>
        <v/>
      </c>
      <c r="V159" s="27"/>
      <c r="X159" s="27" t="str">
        <f ca="1">IFERROR(IF(INDIRECT("'ENROLLMENT'!" &amp; SUBSTITUTE(ADDRESS(1,MATCH(X$1,#REF!,0),4),"1","") &amp; $AC159 )="","",INDIRECT("'ENROLLMENT'!" &amp; SUBSTITUTE(ADDRESS(1,MATCH(X$1,#REF!,0),4),"1","") &amp; $AC159 )),"")</f>
        <v/>
      </c>
      <c r="Z159" s="4"/>
      <c r="AB159" s="18"/>
      <c r="AC159" s="25" t="str">
        <f t="shared" ca="1" si="101"/>
        <v/>
      </c>
      <c r="AD159" s="20"/>
      <c r="AE159" s="18"/>
      <c r="AF159" s="26"/>
      <c r="AG159" s="30"/>
      <c r="AH159" s="28"/>
      <c r="AI159" s="241"/>
      <c r="AJ159" s="242"/>
      <c r="AK159" s="242"/>
      <c r="AL159" s="242"/>
      <c r="AM159" s="242"/>
      <c r="AN159" s="242"/>
      <c r="AO159" s="242"/>
      <c r="AP159" s="242"/>
      <c r="AQ159" s="243"/>
      <c r="AR159" s="28"/>
      <c r="AS159" s="29"/>
      <c r="AT159" s="19"/>
      <c r="AU159" s="27"/>
      <c r="AV159" s="20"/>
      <c r="AZ159" s="31"/>
      <c r="BM159" s="29" t="str">
        <f ca="1">IFERROR(IF(INDIRECT("'ENROLLMENT'!" &amp; SUBSTITUTE(ADDRESS(1,MATCH(BM$1,#REF!,0),4),"1","") &amp; $AC159 )="","",INDIRECT("'ENROLLMENT'!" &amp; SUBSTITUTE(ADDRESS(1,MATCH(BM$1,#REF!,0),4),"1","") &amp; $AC159 )),"")</f>
        <v/>
      </c>
      <c r="BN159" s="33"/>
      <c r="BO159" s="29" t="str">
        <f ca="1">IFERROR(IF(INDIRECT("'ENROLLMENT'!" &amp; SUBSTITUTE(ADDRESS(1,MATCH(BO$1,#REF!,0),4),"1","") &amp; $AC159 )="","",INDIRECT("'ENROLLMENT'!" &amp; SUBSTITUTE(ADDRESS(1,MATCH(BO$1,#REF!,0),4),"1","") &amp; $AC159 )),"")</f>
        <v/>
      </c>
      <c r="BP159" s="33"/>
      <c r="BQ159" s="29" t="str">
        <f ca="1">IFERROR(IF(INDIRECT("'ENROLLMENT'!" &amp; SUBSTITUTE(ADDRESS(1,MATCH(BQ$1,#REF!,0),4),"1","") &amp; $AC159 )="","",INDIRECT("'ENROLLMENT'!" &amp; SUBSTITUTE(ADDRESS(1,MATCH(BQ$1,#REF!,0),4),"1","") &amp; $AC159 )),"")</f>
        <v/>
      </c>
      <c r="BS159" s="32" t="str">
        <f ca="1">IFERROR(IF(INDIRECT("'ENROLLMENT'!" &amp; SUBSTITUTE(ADDRESS(1,MATCH(BS$1,#REF!,0),4),"1","") &amp; $AC159 )="","",INDIRECT("'ENROLLMENT'!" &amp; SUBSTITUTE(ADDRESS(1,MATCH(BS$1,#REF!,0),4),"1","") &amp; $AC159 )),"")</f>
        <v/>
      </c>
      <c r="BT159" s="43"/>
      <c r="BU159" s="32" t="str">
        <f ca="1">IFERROR(IF(INDIRECT("'ENROLLMENT'!" &amp; SUBSTITUTE(ADDRESS(1,MATCH(BU$1,#REF!,0),4),"1","") &amp; $AC159 )="","",INDIRECT("'ENROLLMENT'!" &amp; SUBSTITUTE(ADDRESS(1,MATCH(BU$1,#REF!,0),4),"1","") &amp; $AC159 )),"")</f>
        <v/>
      </c>
      <c r="BW159" s="33"/>
      <c r="BZ159" s="27"/>
      <c r="CI159" s="30" t="str">
        <f t="shared" si="88"/>
        <v/>
      </c>
      <c r="CM159" s="29"/>
      <c r="CN159" s="33"/>
      <c r="CO159" s="29"/>
      <c r="CP159" s="33"/>
      <c r="CQ159" s="29" t="str">
        <f t="shared" si="89"/>
        <v/>
      </c>
      <c r="CS159" s="32" t="str">
        <f t="shared" si="90"/>
        <v/>
      </c>
      <c r="CT159" s="43"/>
      <c r="CU159" s="32" t="str">
        <f t="shared" ca="1" si="36"/>
        <v/>
      </c>
      <c r="CW159" s="32" t="str">
        <f>IFERROR(IFERROR(IF(CI159="","",SUMIFS(CU$101:CU159,$B$101:$B159,SWITCH\CALC\ACTIVE&amp;"*",$X$101:$X159, IF(CALCULATOR\LVL\FORMAT\ENTRY&lt;&gt;MARKER\CHECK,LVL\COL,"&gt;"""))),"") / IFERROR(IF(CI159="","",SUMIFS($BO$101:$BO159,$B$101:$B159,SWITCH\CALC\ACTIVE&amp;"*",$X$101:$X159, IF(CALCULATOR\LVL\FORMAT\ENTRY&lt;&gt;MARKER\CHECK,LVL\COL,"&gt;"""))),""),"")</f>
        <v/>
      </c>
      <c r="DI159" s="30" t="str">
        <f t="shared" si="91"/>
        <v/>
      </c>
      <c r="DM159" s="29"/>
      <c r="DN159" s="33"/>
      <c r="DO159" s="29"/>
      <c r="DP159" s="33"/>
      <c r="DQ159" s="29" t="str">
        <f t="shared" si="92"/>
        <v/>
      </c>
      <c r="DS159" s="32" t="str">
        <f t="shared" si="93"/>
        <v/>
      </c>
      <c r="DT159" s="43"/>
      <c r="DU159" s="32" t="str">
        <f t="shared" ca="1" si="40"/>
        <v/>
      </c>
      <c r="DW159" s="32" t="str">
        <f>IFERROR(IFERROR(IF(DI159="","",SUMIFS(DU$101:DU159,$B$101:$B159,SWITCH\CALC\ACTIVE&amp;"*",$X$101:$X159, IF(CALCULATOR\LVL\FORMAT\ENTRY&lt;&gt;MARKER\CHECK,LVL\COL,"&gt;"""))),"") / IFERROR(IF(DI159="","",SUMIFS($BO$101:$BO159,$B$101:$B159,SWITCH\CALC\ACTIVE&amp;"*",$X$101:$X159, IF(CALCULATOR\LVL\FORMAT\ENTRY&lt;&gt;MARKER\CHECK,LVL\COL,"&gt;"""))),""),"")</f>
        <v/>
      </c>
      <c r="EI159" s="30" t="str">
        <f t="shared" si="94"/>
        <v/>
      </c>
      <c r="EM159" s="29"/>
      <c r="EN159" s="33"/>
      <c r="EO159" s="29"/>
      <c r="EP159" s="33"/>
      <c r="EQ159" s="29" t="str">
        <f t="shared" si="95"/>
        <v/>
      </c>
      <c r="ES159" s="32" t="str">
        <f t="shared" si="96"/>
        <v/>
      </c>
      <c r="ET159" s="43"/>
      <c r="EU159" s="32" t="str">
        <f t="shared" ca="1" si="44"/>
        <v/>
      </c>
      <c r="EW159" s="32" t="str">
        <f>IFERROR(IFERROR(IF(EI159="","",SUMIFS(EU$101:EU159,$B$101:$B159,SWITCH\CALC\ACTIVE&amp;"*",$X$101:$X159, IF(CALCULATOR\LVL\FORMAT\ENTRY&lt;&gt;MARKER\CHECK,LVL\COL,"&gt;"""))),"") / IFERROR(IF(EI159="","",SUMIFS($BO$101:$BO159,$B$101:$B159,SWITCH\CALC\ACTIVE&amp;"*",$X$101:$X159, IF(CALCULATOR\LVL\FORMAT\ENTRY&lt;&gt;MARKER\CHECK,LVL\COL,"&gt;"""))),""),"")</f>
        <v/>
      </c>
      <c r="FI159" s="30" t="str">
        <f t="shared" si="97"/>
        <v/>
      </c>
      <c r="FM159" s="29"/>
      <c r="FN159" s="33"/>
      <c r="FO159" s="29"/>
      <c r="FP159" s="33"/>
      <c r="FQ159" s="29" t="str">
        <f t="shared" si="98"/>
        <v/>
      </c>
      <c r="FS159" s="32" t="str">
        <f t="shared" si="47"/>
        <v/>
      </c>
      <c r="FT159" s="43"/>
      <c r="FU159" s="32" t="str">
        <f t="shared" ca="1" si="48"/>
        <v/>
      </c>
      <c r="FW159" s="32" t="str">
        <f>IFERROR(IFERROR(IF(FI159="","",SUMIFS(FU$101:FU159,$B$101:$B159,SWITCH\CALC\ACTIVE&amp;"*",$X$101:$X159, IF(CALCULATOR\LVL\FORMAT\ENTRY&lt;&gt;MARKER\CHECK,LVL\COL,"&gt;"""))),"") / IFERROR(IF(FI159="","",SUMIFS($BO$101:$BO159,$B$101:$B159,SWITCH\CALC\ACTIVE&amp;"*",$X$101:$X159, IF(CALCULATOR\LVL\FORMAT\ENTRY&lt;&gt;MARKER\CHECK,LVL\COL,"&gt;"""))),""),"")</f>
        <v/>
      </c>
      <c r="FX159" s="175"/>
      <c r="FZ159" s="32" t="str">
        <f t="shared" ca="1" si="99"/>
        <v/>
      </c>
      <c r="GA159" s="32" t="str">
        <f t="shared" ref="GA159:GM159" ca="1" si="129">IFERROR(IF($J159=LARGE($J$101:$J$300,GA$98), ( INDEX( INDIRECT($FY$95),MATCH(LARGE($J$101:$J$300,GA$98),$J$101:$J$300,0)) ), FZ159 ),"")</f>
        <v/>
      </c>
      <c r="GB159" s="32" t="str">
        <f t="shared" ca="1" si="129"/>
        <v/>
      </c>
      <c r="GC159" s="32" t="str">
        <f t="shared" ca="1" si="129"/>
        <v/>
      </c>
      <c r="GD159" s="32" t="str">
        <f t="shared" ca="1" si="129"/>
        <v/>
      </c>
      <c r="GE159" s="32" t="str">
        <f t="shared" ca="1" si="129"/>
        <v/>
      </c>
      <c r="GF159" s="32" t="str">
        <f t="shared" ca="1" si="129"/>
        <v/>
      </c>
      <c r="GG159" s="32" t="str">
        <f t="shared" ca="1" si="129"/>
        <v/>
      </c>
      <c r="GH159" s="32" t="str">
        <f t="shared" ca="1" si="129"/>
        <v/>
      </c>
      <c r="GI159" s="32" t="str">
        <f t="shared" ca="1" si="129"/>
        <v/>
      </c>
      <c r="GJ159" s="32" t="str">
        <f t="shared" ca="1" si="129"/>
        <v/>
      </c>
      <c r="GK159" s="32" t="str">
        <f t="shared" ca="1" si="129"/>
        <v/>
      </c>
      <c r="GL159" s="32" t="str">
        <f t="shared" ca="1" si="129"/>
        <v/>
      </c>
      <c r="GM159" s="32" t="str">
        <f t="shared" ca="1" si="129"/>
        <v/>
      </c>
    </row>
    <row r="160" spans="2:195" ht="22.5" hidden="1" customHeight="1" thickTop="1" thickBot="1">
      <c r="B160" s="25" t="str">
        <f t="array" ref="B160">IFERROR(IF($AF160="","",IF($C160=SWITCH\CALC\INACTV,SWITCH\CALC\INACTV,IF($AG160="",SWITCH\CALC\INACTV,IF(AND(LARGE(IF($AF$101:$AF$300=$AF160,$AU$101:$AU$300),1)&gt;1,$AU160=1),SWITCH\CALC\INACTV,SWITCH\CALC\ACTIVE)))),SWITCH\CALC\ACTIVE)</f>
        <v/>
      </c>
      <c r="C160" s="25" t="str">
        <f ca="1">IFERROR(IF($AF160="","",IF(AND(CALCULATOR\LVL\FORMAT\ENTRY="",$X160&lt;&gt;LVL\COL),SWITCH\CALC\INACTV,IF(INDIRECT("'ENROLLMENT'!" &amp; SUBSTITUTE(ADDRESS(1,MATCH(C$1,#REF!,0),4),"1","") &amp; $AC160 )="","",INDIRECT("'ENROLLMENT'!" &amp; SUBSTITUTE(ADDRESS(1,MATCH(C$1,#REF!,0),4),"1","") &amp; $AC160 )))),"")</f>
        <v/>
      </c>
      <c r="D160" s="222" t="e">
        <f t="shared" ca="1" si="109"/>
        <v>#N/A</v>
      </c>
      <c r="F160" s="25">
        <v>-41</v>
      </c>
      <c r="H160" s="139" t="str">
        <f t="shared" ca="1" si="86"/>
        <v/>
      </c>
      <c r="I160" s="140"/>
      <c r="J160" s="143" t="str">
        <f t="shared" si="87"/>
        <v/>
      </c>
      <c r="L160" s="210">
        <f t="shared" si="114"/>
        <v>0</v>
      </c>
      <c r="N160" s="26" t="str">
        <f ca="1">IFERROR(IF(INDIRECT("'ENROLLMENT'!" &amp; SUBSTITUTE(ADDRESS(1,MATCH(N$1,#REF!,0),4),"1","") &amp; $AC160 )="","",INDIRECT("'ENROLLMENT'!" &amp; SUBSTITUTE(ADDRESS(1,MATCH(N$1,#REF!,0),4),"1","") &amp; $AC160 )),"")</f>
        <v/>
      </c>
      <c r="R160" s="27" t="str">
        <f t="shared" ca="1" si="32"/>
        <v/>
      </c>
      <c r="V160" s="27"/>
      <c r="X160" s="27" t="str">
        <f ca="1">IFERROR(IF(INDIRECT("'ENROLLMENT'!" &amp; SUBSTITUTE(ADDRESS(1,MATCH(X$1,#REF!,0),4),"1","") &amp; $AC160 )="","",INDIRECT("'ENROLLMENT'!" &amp; SUBSTITUTE(ADDRESS(1,MATCH(X$1,#REF!,0),4),"1","") &amp; $AC160 )),"")</f>
        <v/>
      </c>
      <c r="Z160" s="4"/>
      <c r="AB160" s="18"/>
      <c r="AC160" s="25" t="str">
        <f t="shared" ca="1" si="101"/>
        <v/>
      </c>
      <c r="AD160" s="20"/>
      <c r="AE160" s="18"/>
      <c r="AF160" s="26"/>
      <c r="AG160" s="30"/>
      <c r="AH160" s="28"/>
      <c r="AI160" s="241"/>
      <c r="AJ160" s="242"/>
      <c r="AK160" s="242"/>
      <c r="AL160" s="242"/>
      <c r="AM160" s="242"/>
      <c r="AN160" s="242"/>
      <c r="AO160" s="242"/>
      <c r="AP160" s="242"/>
      <c r="AQ160" s="243"/>
      <c r="AR160" s="28"/>
      <c r="AS160" s="29"/>
      <c r="AT160" s="19"/>
      <c r="AU160" s="27"/>
      <c r="AV160" s="20"/>
      <c r="AZ160" s="31"/>
      <c r="BM160" s="29" t="str">
        <f ca="1">IFERROR(IF(INDIRECT("'ENROLLMENT'!" &amp; SUBSTITUTE(ADDRESS(1,MATCH(BM$1,#REF!,0),4),"1","") &amp; $AC160 )="","",INDIRECT("'ENROLLMENT'!" &amp; SUBSTITUTE(ADDRESS(1,MATCH(BM$1,#REF!,0),4),"1","") &amp; $AC160 )),"")</f>
        <v/>
      </c>
      <c r="BN160" s="33"/>
      <c r="BO160" s="29" t="str">
        <f ca="1">IFERROR(IF(INDIRECT("'ENROLLMENT'!" &amp; SUBSTITUTE(ADDRESS(1,MATCH(BO$1,#REF!,0),4),"1","") &amp; $AC160 )="","",INDIRECT("'ENROLLMENT'!" &amp; SUBSTITUTE(ADDRESS(1,MATCH(BO$1,#REF!,0),4),"1","") &amp; $AC160 )),"")</f>
        <v/>
      </c>
      <c r="BP160" s="33"/>
      <c r="BQ160" s="29" t="str">
        <f ca="1">IFERROR(IF(INDIRECT("'ENROLLMENT'!" &amp; SUBSTITUTE(ADDRESS(1,MATCH(BQ$1,#REF!,0),4),"1","") &amp; $AC160 )="","",INDIRECT("'ENROLLMENT'!" &amp; SUBSTITUTE(ADDRESS(1,MATCH(BQ$1,#REF!,0),4),"1","") &amp; $AC160 )),"")</f>
        <v/>
      </c>
      <c r="BS160" s="32" t="str">
        <f ca="1">IFERROR(IF(INDIRECT("'ENROLLMENT'!" &amp; SUBSTITUTE(ADDRESS(1,MATCH(BS$1,#REF!,0),4),"1","") &amp; $AC160 )="","",INDIRECT("'ENROLLMENT'!" &amp; SUBSTITUTE(ADDRESS(1,MATCH(BS$1,#REF!,0),4),"1","") &amp; $AC160 )),"")</f>
        <v/>
      </c>
      <c r="BT160" s="43"/>
      <c r="BU160" s="32" t="str">
        <f ca="1">IFERROR(IF(INDIRECT("'ENROLLMENT'!" &amp; SUBSTITUTE(ADDRESS(1,MATCH(BU$1,#REF!,0),4),"1","") &amp; $AC160 )="","",INDIRECT("'ENROLLMENT'!" &amp; SUBSTITUTE(ADDRESS(1,MATCH(BU$1,#REF!,0),4),"1","") &amp; $AC160 )),"")</f>
        <v/>
      </c>
      <c r="BW160" s="33"/>
      <c r="BZ160" s="27"/>
      <c r="CI160" s="30" t="str">
        <f t="shared" si="88"/>
        <v/>
      </c>
      <c r="CM160" s="29"/>
      <c r="CN160" s="33"/>
      <c r="CO160" s="29"/>
      <c r="CP160" s="33"/>
      <c r="CQ160" s="29" t="str">
        <f t="shared" si="89"/>
        <v/>
      </c>
      <c r="CS160" s="32" t="str">
        <f t="shared" si="90"/>
        <v/>
      </c>
      <c r="CT160" s="43"/>
      <c r="CU160" s="32" t="str">
        <f t="shared" ca="1" si="36"/>
        <v/>
      </c>
      <c r="CW160" s="32" t="str">
        <f>IFERROR(IFERROR(IF(CI160="","",SUMIFS(CU$101:CU160,$B$101:$B160,SWITCH\CALC\ACTIVE&amp;"*",$X$101:$X160, IF(CALCULATOR\LVL\FORMAT\ENTRY&lt;&gt;MARKER\CHECK,LVL\COL,"&gt;"""))),"") / IFERROR(IF(CI160="","",SUMIFS($BO$101:$BO160,$B$101:$B160,SWITCH\CALC\ACTIVE&amp;"*",$X$101:$X160, IF(CALCULATOR\LVL\FORMAT\ENTRY&lt;&gt;MARKER\CHECK,LVL\COL,"&gt;"""))),""),"")</f>
        <v/>
      </c>
      <c r="DI160" s="30" t="str">
        <f t="shared" si="91"/>
        <v/>
      </c>
      <c r="DM160" s="29"/>
      <c r="DN160" s="33"/>
      <c r="DO160" s="29"/>
      <c r="DP160" s="33"/>
      <c r="DQ160" s="29" t="str">
        <f t="shared" si="92"/>
        <v/>
      </c>
      <c r="DS160" s="32" t="str">
        <f t="shared" si="93"/>
        <v/>
      </c>
      <c r="DT160" s="43"/>
      <c r="DU160" s="32" t="str">
        <f t="shared" ca="1" si="40"/>
        <v/>
      </c>
      <c r="DW160" s="32" t="str">
        <f>IFERROR(IFERROR(IF(DI160="","",SUMIFS(DU$101:DU160,$B$101:$B160,SWITCH\CALC\ACTIVE&amp;"*",$X$101:$X160, IF(CALCULATOR\LVL\FORMAT\ENTRY&lt;&gt;MARKER\CHECK,LVL\COL,"&gt;"""))),"") / IFERROR(IF(DI160="","",SUMIFS($BO$101:$BO160,$B$101:$B160,SWITCH\CALC\ACTIVE&amp;"*",$X$101:$X160, IF(CALCULATOR\LVL\FORMAT\ENTRY&lt;&gt;MARKER\CHECK,LVL\COL,"&gt;"""))),""),"")</f>
        <v/>
      </c>
      <c r="EI160" s="30" t="str">
        <f t="shared" si="94"/>
        <v/>
      </c>
      <c r="EM160" s="29"/>
      <c r="EN160" s="33"/>
      <c r="EO160" s="29"/>
      <c r="EP160" s="33"/>
      <c r="EQ160" s="29" t="str">
        <f t="shared" si="95"/>
        <v/>
      </c>
      <c r="ES160" s="32" t="str">
        <f t="shared" si="96"/>
        <v/>
      </c>
      <c r="ET160" s="43"/>
      <c r="EU160" s="32" t="str">
        <f t="shared" ca="1" si="44"/>
        <v/>
      </c>
      <c r="EW160" s="32" t="str">
        <f>IFERROR(IFERROR(IF(EI160="","",SUMIFS(EU$101:EU160,$B$101:$B160,SWITCH\CALC\ACTIVE&amp;"*",$X$101:$X160, IF(CALCULATOR\LVL\FORMAT\ENTRY&lt;&gt;MARKER\CHECK,LVL\COL,"&gt;"""))),"") / IFERROR(IF(EI160="","",SUMIFS($BO$101:$BO160,$B$101:$B160,SWITCH\CALC\ACTIVE&amp;"*",$X$101:$X160, IF(CALCULATOR\LVL\FORMAT\ENTRY&lt;&gt;MARKER\CHECK,LVL\COL,"&gt;"""))),""),"")</f>
        <v/>
      </c>
      <c r="FI160" s="30" t="str">
        <f t="shared" si="97"/>
        <v/>
      </c>
      <c r="FM160" s="29"/>
      <c r="FN160" s="33"/>
      <c r="FO160" s="29"/>
      <c r="FP160" s="33"/>
      <c r="FQ160" s="29" t="str">
        <f t="shared" si="98"/>
        <v/>
      </c>
      <c r="FS160" s="32" t="str">
        <f t="shared" si="47"/>
        <v/>
      </c>
      <c r="FT160" s="43"/>
      <c r="FU160" s="32" t="str">
        <f t="shared" ca="1" si="48"/>
        <v/>
      </c>
      <c r="FW160" s="32" t="str">
        <f>IFERROR(IFERROR(IF(FI160="","",SUMIFS(FU$101:FU160,$B$101:$B160,SWITCH\CALC\ACTIVE&amp;"*",$X$101:$X160, IF(CALCULATOR\LVL\FORMAT\ENTRY&lt;&gt;MARKER\CHECK,LVL\COL,"&gt;"""))),"") / IFERROR(IF(FI160="","",SUMIFS($BO$101:$BO160,$B$101:$B160,SWITCH\CALC\ACTIVE&amp;"*",$X$101:$X160, IF(CALCULATOR\LVL\FORMAT\ENTRY&lt;&gt;MARKER\CHECK,LVL\COL,"&gt;"""))),""),"")</f>
        <v/>
      </c>
      <c r="FX160" s="175"/>
      <c r="FZ160" s="32" t="str">
        <f t="shared" ca="1" si="99"/>
        <v/>
      </c>
      <c r="GA160" s="32" t="str">
        <f t="shared" ref="GA160:GM160" ca="1" si="130">IFERROR(IF($J160=LARGE($J$101:$J$300,GA$98), ( INDEX( INDIRECT($FY$95),MATCH(LARGE($J$101:$J$300,GA$98),$J$101:$J$300,0)) ), FZ160 ),"")</f>
        <v/>
      </c>
      <c r="GB160" s="32" t="str">
        <f t="shared" ca="1" si="130"/>
        <v/>
      </c>
      <c r="GC160" s="32" t="str">
        <f t="shared" ca="1" si="130"/>
        <v/>
      </c>
      <c r="GD160" s="32" t="str">
        <f t="shared" ca="1" si="130"/>
        <v/>
      </c>
      <c r="GE160" s="32" t="str">
        <f t="shared" ca="1" si="130"/>
        <v/>
      </c>
      <c r="GF160" s="32" t="str">
        <f t="shared" ca="1" si="130"/>
        <v/>
      </c>
      <c r="GG160" s="32" t="str">
        <f t="shared" ca="1" si="130"/>
        <v/>
      </c>
      <c r="GH160" s="32" t="str">
        <f t="shared" ca="1" si="130"/>
        <v/>
      </c>
      <c r="GI160" s="32" t="str">
        <f t="shared" ca="1" si="130"/>
        <v/>
      </c>
      <c r="GJ160" s="32" t="str">
        <f t="shared" ca="1" si="130"/>
        <v/>
      </c>
      <c r="GK160" s="32" t="str">
        <f t="shared" ca="1" si="130"/>
        <v/>
      </c>
      <c r="GL160" s="32" t="str">
        <f t="shared" ca="1" si="130"/>
        <v/>
      </c>
      <c r="GM160" s="32" t="str">
        <f t="shared" ca="1" si="130"/>
        <v/>
      </c>
    </row>
    <row r="161" spans="2:195" ht="22.5" hidden="1" customHeight="1" thickTop="1" thickBot="1">
      <c r="B161" s="25" t="str">
        <f t="array" ref="B161">IFERROR(IF($AF161="","",IF($C161=SWITCH\CALC\INACTV,SWITCH\CALC\INACTV,IF($AG161="",SWITCH\CALC\INACTV,IF(AND(LARGE(IF($AF$101:$AF$300=$AF161,$AU$101:$AU$300),1)&gt;1,$AU161=1),SWITCH\CALC\INACTV,SWITCH\CALC\ACTIVE)))),SWITCH\CALC\ACTIVE)</f>
        <v/>
      </c>
      <c r="C161" s="25" t="str">
        <f ca="1">IFERROR(IF($AF161="","",IF(AND(CALCULATOR\LVL\FORMAT\ENTRY="",$X161&lt;&gt;LVL\COL),SWITCH\CALC\INACTV,IF(INDIRECT("'ENROLLMENT'!" &amp; SUBSTITUTE(ADDRESS(1,MATCH(C$1,#REF!,0),4),"1","") &amp; $AC161 )="","",INDIRECT("'ENROLLMENT'!" &amp; SUBSTITUTE(ADDRESS(1,MATCH(C$1,#REF!,0),4),"1","") &amp; $AC161 )))),"")</f>
        <v/>
      </c>
      <c r="D161" s="222" t="e">
        <f t="shared" ca="1" si="109"/>
        <v>#N/A</v>
      </c>
      <c r="F161" s="25">
        <v>-40</v>
      </c>
      <c r="H161" s="139" t="str">
        <f t="shared" ca="1" si="86"/>
        <v/>
      </c>
      <c r="I161" s="140"/>
      <c r="J161" s="143" t="str">
        <f t="shared" si="87"/>
        <v/>
      </c>
      <c r="L161" s="210">
        <f t="shared" si="114"/>
        <v>0</v>
      </c>
      <c r="N161" s="26" t="str">
        <f ca="1">IFERROR(IF(INDIRECT("'ENROLLMENT'!" &amp; SUBSTITUTE(ADDRESS(1,MATCH(N$1,#REF!,0),4),"1","") &amp; $AC161 )="","",INDIRECT("'ENROLLMENT'!" &amp; SUBSTITUTE(ADDRESS(1,MATCH(N$1,#REF!,0),4),"1","") &amp; $AC161 )),"")</f>
        <v/>
      </c>
      <c r="R161" s="27" t="str">
        <f t="shared" ca="1" si="32"/>
        <v/>
      </c>
      <c r="V161" s="27"/>
      <c r="X161" s="27" t="str">
        <f ca="1">IFERROR(IF(INDIRECT("'ENROLLMENT'!" &amp; SUBSTITUTE(ADDRESS(1,MATCH(X$1,#REF!,0),4),"1","") &amp; $AC161 )="","",INDIRECT("'ENROLLMENT'!" &amp; SUBSTITUTE(ADDRESS(1,MATCH(X$1,#REF!,0),4),"1","") &amp; $AC161 )),"")</f>
        <v/>
      </c>
      <c r="Z161" s="4"/>
      <c r="AB161" s="18"/>
      <c r="AC161" s="25" t="str">
        <f t="shared" ca="1" si="101"/>
        <v/>
      </c>
      <c r="AD161" s="20"/>
      <c r="AE161" s="18"/>
      <c r="AF161" s="26"/>
      <c r="AG161" s="30"/>
      <c r="AH161" s="28"/>
      <c r="AI161" s="241"/>
      <c r="AJ161" s="242"/>
      <c r="AK161" s="242"/>
      <c r="AL161" s="242"/>
      <c r="AM161" s="242"/>
      <c r="AN161" s="242"/>
      <c r="AO161" s="242"/>
      <c r="AP161" s="242"/>
      <c r="AQ161" s="243"/>
      <c r="AR161" s="28"/>
      <c r="AS161" s="29"/>
      <c r="AT161" s="19"/>
      <c r="AU161" s="27"/>
      <c r="AV161" s="20"/>
      <c r="AZ161" s="31"/>
      <c r="BM161" s="29" t="str">
        <f ca="1">IFERROR(IF(INDIRECT("'ENROLLMENT'!" &amp; SUBSTITUTE(ADDRESS(1,MATCH(BM$1,#REF!,0),4),"1","") &amp; $AC161 )="","",INDIRECT("'ENROLLMENT'!" &amp; SUBSTITUTE(ADDRESS(1,MATCH(BM$1,#REF!,0),4),"1","") &amp; $AC161 )),"")</f>
        <v/>
      </c>
      <c r="BN161" s="33"/>
      <c r="BO161" s="29" t="str">
        <f ca="1">IFERROR(IF(INDIRECT("'ENROLLMENT'!" &amp; SUBSTITUTE(ADDRESS(1,MATCH(BO$1,#REF!,0),4),"1","") &amp; $AC161 )="","",INDIRECT("'ENROLLMENT'!" &amp; SUBSTITUTE(ADDRESS(1,MATCH(BO$1,#REF!,0),4),"1","") &amp; $AC161 )),"")</f>
        <v/>
      </c>
      <c r="BP161" s="33"/>
      <c r="BQ161" s="29" t="str">
        <f ca="1">IFERROR(IF(INDIRECT("'ENROLLMENT'!" &amp; SUBSTITUTE(ADDRESS(1,MATCH(BQ$1,#REF!,0),4),"1","") &amp; $AC161 )="","",INDIRECT("'ENROLLMENT'!" &amp; SUBSTITUTE(ADDRESS(1,MATCH(BQ$1,#REF!,0),4),"1","") &amp; $AC161 )),"")</f>
        <v/>
      </c>
      <c r="BS161" s="32" t="str">
        <f ca="1">IFERROR(IF(INDIRECT("'ENROLLMENT'!" &amp; SUBSTITUTE(ADDRESS(1,MATCH(BS$1,#REF!,0),4),"1","") &amp; $AC161 )="","",INDIRECT("'ENROLLMENT'!" &amp; SUBSTITUTE(ADDRESS(1,MATCH(BS$1,#REF!,0),4),"1","") &amp; $AC161 )),"")</f>
        <v/>
      </c>
      <c r="BT161" s="43"/>
      <c r="BU161" s="32" t="str">
        <f ca="1">IFERROR(IF(INDIRECT("'ENROLLMENT'!" &amp; SUBSTITUTE(ADDRESS(1,MATCH(BU$1,#REF!,0),4),"1","") &amp; $AC161 )="","",INDIRECT("'ENROLLMENT'!" &amp; SUBSTITUTE(ADDRESS(1,MATCH(BU$1,#REF!,0),4),"1","") &amp; $AC161 )),"")</f>
        <v/>
      </c>
      <c r="BW161" s="33"/>
      <c r="BZ161" s="27"/>
      <c r="CI161" s="30" t="str">
        <f t="shared" si="88"/>
        <v/>
      </c>
      <c r="CM161" s="29"/>
      <c r="CN161" s="33"/>
      <c r="CO161" s="29"/>
      <c r="CP161" s="33"/>
      <c r="CQ161" s="29" t="str">
        <f t="shared" si="89"/>
        <v/>
      </c>
      <c r="CS161" s="32" t="str">
        <f t="shared" si="90"/>
        <v/>
      </c>
      <c r="CT161" s="43"/>
      <c r="CU161" s="32" t="str">
        <f t="shared" ca="1" si="36"/>
        <v/>
      </c>
      <c r="CW161" s="32" t="str">
        <f>IFERROR(IFERROR(IF(CI161="","",SUMIFS(CU$101:CU161,$B$101:$B161,SWITCH\CALC\ACTIVE&amp;"*",$X$101:$X161, IF(CALCULATOR\LVL\FORMAT\ENTRY&lt;&gt;MARKER\CHECK,LVL\COL,"&gt;"""))),"") / IFERROR(IF(CI161="","",SUMIFS($BO$101:$BO161,$B$101:$B161,SWITCH\CALC\ACTIVE&amp;"*",$X$101:$X161, IF(CALCULATOR\LVL\FORMAT\ENTRY&lt;&gt;MARKER\CHECK,LVL\COL,"&gt;"""))),""),"")</f>
        <v/>
      </c>
      <c r="DI161" s="30" t="str">
        <f t="shared" si="91"/>
        <v/>
      </c>
      <c r="DM161" s="29"/>
      <c r="DN161" s="33"/>
      <c r="DO161" s="29"/>
      <c r="DP161" s="33"/>
      <c r="DQ161" s="29" t="str">
        <f t="shared" si="92"/>
        <v/>
      </c>
      <c r="DS161" s="32" t="str">
        <f t="shared" si="93"/>
        <v/>
      </c>
      <c r="DT161" s="43"/>
      <c r="DU161" s="32" t="str">
        <f t="shared" ca="1" si="40"/>
        <v/>
      </c>
      <c r="DW161" s="32" t="str">
        <f>IFERROR(IFERROR(IF(DI161="","",SUMIFS(DU$101:DU161,$B$101:$B161,SWITCH\CALC\ACTIVE&amp;"*",$X$101:$X161, IF(CALCULATOR\LVL\FORMAT\ENTRY&lt;&gt;MARKER\CHECK,LVL\COL,"&gt;"""))),"") / IFERROR(IF(DI161="","",SUMIFS($BO$101:$BO161,$B$101:$B161,SWITCH\CALC\ACTIVE&amp;"*",$X$101:$X161, IF(CALCULATOR\LVL\FORMAT\ENTRY&lt;&gt;MARKER\CHECK,LVL\COL,"&gt;"""))),""),"")</f>
        <v/>
      </c>
      <c r="EI161" s="30" t="str">
        <f t="shared" si="94"/>
        <v/>
      </c>
      <c r="EM161" s="29"/>
      <c r="EN161" s="33"/>
      <c r="EO161" s="29"/>
      <c r="EP161" s="33"/>
      <c r="EQ161" s="29" t="str">
        <f t="shared" si="95"/>
        <v/>
      </c>
      <c r="ES161" s="32" t="str">
        <f t="shared" si="96"/>
        <v/>
      </c>
      <c r="ET161" s="43"/>
      <c r="EU161" s="32" t="str">
        <f t="shared" ca="1" si="44"/>
        <v/>
      </c>
      <c r="EW161" s="32" t="str">
        <f>IFERROR(IFERROR(IF(EI161="","",SUMIFS(EU$101:EU161,$B$101:$B161,SWITCH\CALC\ACTIVE&amp;"*",$X$101:$X161, IF(CALCULATOR\LVL\FORMAT\ENTRY&lt;&gt;MARKER\CHECK,LVL\COL,"&gt;"""))),"") / IFERROR(IF(EI161="","",SUMIFS($BO$101:$BO161,$B$101:$B161,SWITCH\CALC\ACTIVE&amp;"*",$X$101:$X161, IF(CALCULATOR\LVL\FORMAT\ENTRY&lt;&gt;MARKER\CHECK,LVL\COL,"&gt;"""))),""),"")</f>
        <v/>
      </c>
      <c r="FI161" s="30" t="str">
        <f t="shared" si="97"/>
        <v/>
      </c>
      <c r="FM161" s="29"/>
      <c r="FN161" s="33"/>
      <c r="FO161" s="29"/>
      <c r="FP161" s="33"/>
      <c r="FQ161" s="29" t="str">
        <f t="shared" si="98"/>
        <v/>
      </c>
      <c r="FS161" s="32" t="str">
        <f t="shared" si="47"/>
        <v/>
      </c>
      <c r="FT161" s="43"/>
      <c r="FU161" s="32" t="str">
        <f t="shared" ca="1" si="48"/>
        <v/>
      </c>
      <c r="FW161" s="32" t="str">
        <f>IFERROR(IFERROR(IF(FI161="","",SUMIFS(FU$101:FU161,$B$101:$B161,SWITCH\CALC\ACTIVE&amp;"*",$X$101:$X161, IF(CALCULATOR\LVL\FORMAT\ENTRY&lt;&gt;MARKER\CHECK,LVL\COL,"&gt;"""))),"") / IFERROR(IF(FI161="","",SUMIFS($BO$101:$BO161,$B$101:$B161,SWITCH\CALC\ACTIVE&amp;"*",$X$101:$X161, IF(CALCULATOR\LVL\FORMAT\ENTRY&lt;&gt;MARKER\CHECK,LVL\COL,"&gt;"""))),""),"")</f>
        <v/>
      </c>
      <c r="FX161" s="175"/>
      <c r="FZ161" s="32" t="str">
        <f t="shared" ca="1" si="99"/>
        <v/>
      </c>
      <c r="GA161" s="32" t="str">
        <f t="shared" ref="GA161:GM161" ca="1" si="131">IFERROR(IF($J161=LARGE($J$101:$J$300,GA$98), ( INDEX( INDIRECT($FY$95),MATCH(LARGE($J$101:$J$300,GA$98),$J$101:$J$300,0)) ), FZ161 ),"")</f>
        <v/>
      </c>
      <c r="GB161" s="32" t="str">
        <f t="shared" ca="1" si="131"/>
        <v/>
      </c>
      <c r="GC161" s="32" t="str">
        <f t="shared" ca="1" si="131"/>
        <v/>
      </c>
      <c r="GD161" s="32" t="str">
        <f t="shared" ca="1" si="131"/>
        <v/>
      </c>
      <c r="GE161" s="32" t="str">
        <f t="shared" ca="1" si="131"/>
        <v/>
      </c>
      <c r="GF161" s="32" t="str">
        <f t="shared" ca="1" si="131"/>
        <v/>
      </c>
      <c r="GG161" s="32" t="str">
        <f t="shared" ca="1" si="131"/>
        <v/>
      </c>
      <c r="GH161" s="32" t="str">
        <f t="shared" ca="1" si="131"/>
        <v/>
      </c>
      <c r="GI161" s="32" t="str">
        <f t="shared" ca="1" si="131"/>
        <v/>
      </c>
      <c r="GJ161" s="32" t="str">
        <f t="shared" ca="1" si="131"/>
        <v/>
      </c>
      <c r="GK161" s="32" t="str">
        <f t="shared" ca="1" si="131"/>
        <v/>
      </c>
      <c r="GL161" s="32" t="str">
        <f t="shared" ca="1" si="131"/>
        <v/>
      </c>
      <c r="GM161" s="32" t="str">
        <f t="shared" ca="1" si="131"/>
        <v/>
      </c>
    </row>
    <row r="162" spans="2:195" ht="22.5" hidden="1" customHeight="1" thickTop="1" thickBot="1">
      <c r="B162" s="25" t="str">
        <f t="array" ref="B162">IFERROR(IF($AF162="","",IF($C162=SWITCH\CALC\INACTV,SWITCH\CALC\INACTV,IF($AG162="",SWITCH\CALC\INACTV,IF(AND(LARGE(IF($AF$101:$AF$300=$AF162,$AU$101:$AU$300),1)&gt;1,$AU162=1),SWITCH\CALC\INACTV,SWITCH\CALC\ACTIVE)))),SWITCH\CALC\ACTIVE)</f>
        <v/>
      </c>
      <c r="C162" s="25" t="str">
        <f ca="1">IFERROR(IF($AF162="","",IF(AND(CALCULATOR\LVL\FORMAT\ENTRY="",$X162&lt;&gt;LVL\COL),SWITCH\CALC\INACTV,IF(INDIRECT("'ENROLLMENT'!" &amp; SUBSTITUTE(ADDRESS(1,MATCH(C$1,#REF!,0),4),"1","") &amp; $AC162 )="","",INDIRECT("'ENROLLMENT'!" &amp; SUBSTITUTE(ADDRESS(1,MATCH(C$1,#REF!,0),4),"1","") &amp; $AC162 )))),"")</f>
        <v/>
      </c>
      <c r="D162" s="222" t="e">
        <f t="shared" ca="1" si="109"/>
        <v>#N/A</v>
      </c>
      <c r="F162" s="25">
        <v>-39</v>
      </c>
      <c r="H162" s="139" t="str">
        <f t="shared" ca="1" si="86"/>
        <v/>
      </c>
      <c r="I162" s="140"/>
      <c r="J162" s="143" t="str">
        <f t="shared" si="87"/>
        <v/>
      </c>
      <c r="L162" s="210">
        <f t="shared" si="114"/>
        <v>0</v>
      </c>
      <c r="N162" s="26" t="str">
        <f ca="1">IFERROR(IF(INDIRECT("'ENROLLMENT'!" &amp; SUBSTITUTE(ADDRESS(1,MATCH(N$1,#REF!,0),4),"1","") &amp; $AC162 )="","",INDIRECT("'ENROLLMENT'!" &amp; SUBSTITUTE(ADDRESS(1,MATCH(N$1,#REF!,0),4),"1","") &amp; $AC162 )),"")</f>
        <v/>
      </c>
      <c r="R162" s="27" t="str">
        <f t="shared" ca="1" si="32"/>
        <v/>
      </c>
      <c r="V162" s="27"/>
      <c r="X162" s="27" t="str">
        <f ca="1">IFERROR(IF(INDIRECT("'ENROLLMENT'!" &amp; SUBSTITUTE(ADDRESS(1,MATCH(X$1,#REF!,0),4),"1","") &amp; $AC162 )="","",INDIRECT("'ENROLLMENT'!" &amp; SUBSTITUTE(ADDRESS(1,MATCH(X$1,#REF!,0),4),"1","") &amp; $AC162 )),"")</f>
        <v/>
      </c>
      <c r="Z162" s="4"/>
      <c r="AB162" s="18"/>
      <c r="AC162" s="25" t="str">
        <f t="shared" ca="1" si="101"/>
        <v/>
      </c>
      <c r="AD162" s="20"/>
      <c r="AE162" s="18"/>
      <c r="AF162" s="26"/>
      <c r="AG162" s="30"/>
      <c r="AH162" s="28"/>
      <c r="AI162" s="241"/>
      <c r="AJ162" s="242"/>
      <c r="AK162" s="242"/>
      <c r="AL162" s="242"/>
      <c r="AM162" s="242"/>
      <c r="AN162" s="242"/>
      <c r="AO162" s="242"/>
      <c r="AP162" s="242"/>
      <c r="AQ162" s="243"/>
      <c r="AR162" s="28"/>
      <c r="AS162" s="29"/>
      <c r="AT162" s="19"/>
      <c r="AU162" s="27"/>
      <c r="AV162" s="20"/>
      <c r="AZ162" s="31"/>
      <c r="BM162" s="29" t="str">
        <f ca="1">IFERROR(IF(INDIRECT("'ENROLLMENT'!" &amp; SUBSTITUTE(ADDRESS(1,MATCH(BM$1,#REF!,0),4),"1","") &amp; $AC162 )="","",INDIRECT("'ENROLLMENT'!" &amp; SUBSTITUTE(ADDRESS(1,MATCH(BM$1,#REF!,0),4),"1","") &amp; $AC162 )),"")</f>
        <v/>
      </c>
      <c r="BN162" s="33"/>
      <c r="BO162" s="29" t="str">
        <f ca="1">IFERROR(IF(INDIRECT("'ENROLLMENT'!" &amp; SUBSTITUTE(ADDRESS(1,MATCH(BO$1,#REF!,0),4),"1","") &amp; $AC162 )="","",INDIRECT("'ENROLLMENT'!" &amp; SUBSTITUTE(ADDRESS(1,MATCH(BO$1,#REF!,0),4),"1","") &amp; $AC162 )),"")</f>
        <v/>
      </c>
      <c r="BP162" s="33"/>
      <c r="BQ162" s="29" t="str">
        <f ca="1">IFERROR(IF(INDIRECT("'ENROLLMENT'!" &amp; SUBSTITUTE(ADDRESS(1,MATCH(BQ$1,#REF!,0),4),"1","") &amp; $AC162 )="","",INDIRECT("'ENROLLMENT'!" &amp; SUBSTITUTE(ADDRESS(1,MATCH(BQ$1,#REF!,0),4),"1","") &amp; $AC162 )),"")</f>
        <v/>
      </c>
      <c r="BS162" s="32" t="str">
        <f ca="1">IFERROR(IF(INDIRECT("'ENROLLMENT'!" &amp; SUBSTITUTE(ADDRESS(1,MATCH(BS$1,#REF!,0),4),"1","") &amp; $AC162 )="","",INDIRECT("'ENROLLMENT'!" &amp; SUBSTITUTE(ADDRESS(1,MATCH(BS$1,#REF!,0),4),"1","") &amp; $AC162 )),"")</f>
        <v/>
      </c>
      <c r="BT162" s="43"/>
      <c r="BU162" s="32" t="str">
        <f ca="1">IFERROR(IF(INDIRECT("'ENROLLMENT'!" &amp; SUBSTITUTE(ADDRESS(1,MATCH(BU$1,#REF!,0),4),"1","") &amp; $AC162 )="","",INDIRECT("'ENROLLMENT'!" &amp; SUBSTITUTE(ADDRESS(1,MATCH(BU$1,#REF!,0),4),"1","") &amp; $AC162 )),"")</f>
        <v/>
      </c>
      <c r="BW162" s="33"/>
      <c r="BZ162" s="27"/>
      <c r="CI162" s="30" t="str">
        <f t="shared" si="88"/>
        <v/>
      </c>
      <c r="CM162" s="29"/>
      <c r="CN162" s="33"/>
      <c r="CO162" s="29"/>
      <c r="CP162" s="33"/>
      <c r="CQ162" s="29" t="str">
        <f t="shared" si="89"/>
        <v/>
      </c>
      <c r="CS162" s="32" t="str">
        <f t="shared" si="90"/>
        <v/>
      </c>
      <c r="CT162" s="43"/>
      <c r="CU162" s="32" t="str">
        <f t="shared" ca="1" si="36"/>
        <v/>
      </c>
      <c r="CW162" s="32" t="str">
        <f>IFERROR(IFERROR(IF(CI162="","",SUMIFS(CU$101:CU162,$B$101:$B162,SWITCH\CALC\ACTIVE&amp;"*",$X$101:$X162, IF(CALCULATOR\LVL\FORMAT\ENTRY&lt;&gt;MARKER\CHECK,LVL\COL,"&gt;"""))),"") / IFERROR(IF(CI162="","",SUMIFS($BO$101:$BO162,$B$101:$B162,SWITCH\CALC\ACTIVE&amp;"*",$X$101:$X162, IF(CALCULATOR\LVL\FORMAT\ENTRY&lt;&gt;MARKER\CHECK,LVL\COL,"&gt;"""))),""),"")</f>
        <v/>
      </c>
      <c r="DI162" s="30" t="str">
        <f t="shared" si="91"/>
        <v/>
      </c>
      <c r="DM162" s="29"/>
      <c r="DN162" s="33"/>
      <c r="DO162" s="29"/>
      <c r="DP162" s="33"/>
      <c r="DQ162" s="29" t="str">
        <f t="shared" si="92"/>
        <v/>
      </c>
      <c r="DS162" s="32" t="str">
        <f t="shared" si="93"/>
        <v/>
      </c>
      <c r="DT162" s="43"/>
      <c r="DU162" s="32" t="str">
        <f t="shared" ca="1" si="40"/>
        <v/>
      </c>
      <c r="DW162" s="32" t="str">
        <f>IFERROR(IFERROR(IF(DI162="","",SUMIFS(DU$101:DU162,$B$101:$B162,SWITCH\CALC\ACTIVE&amp;"*",$X$101:$X162, IF(CALCULATOR\LVL\FORMAT\ENTRY&lt;&gt;MARKER\CHECK,LVL\COL,"&gt;"""))),"") / IFERROR(IF(DI162="","",SUMIFS($BO$101:$BO162,$B$101:$B162,SWITCH\CALC\ACTIVE&amp;"*",$X$101:$X162, IF(CALCULATOR\LVL\FORMAT\ENTRY&lt;&gt;MARKER\CHECK,LVL\COL,"&gt;"""))),""),"")</f>
        <v/>
      </c>
      <c r="EI162" s="30" t="str">
        <f t="shared" si="94"/>
        <v/>
      </c>
      <c r="EM162" s="29"/>
      <c r="EN162" s="33"/>
      <c r="EO162" s="29"/>
      <c r="EP162" s="33"/>
      <c r="EQ162" s="29" t="str">
        <f t="shared" si="95"/>
        <v/>
      </c>
      <c r="ES162" s="32" t="str">
        <f t="shared" si="96"/>
        <v/>
      </c>
      <c r="ET162" s="43"/>
      <c r="EU162" s="32" t="str">
        <f t="shared" ca="1" si="44"/>
        <v/>
      </c>
      <c r="EW162" s="32" t="str">
        <f>IFERROR(IFERROR(IF(EI162="","",SUMIFS(EU$101:EU162,$B$101:$B162,SWITCH\CALC\ACTIVE&amp;"*",$X$101:$X162, IF(CALCULATOR\LVL\FORMAT\ENTRY&lt;&gt;MARKER\CHECK,LVL\COL,"&gt;"""))),"") / IFERROR(IF(EI162="","",SUMIFS($BO$101:$BO162,$B$101:$B162,SWITCH\CALC\ACTIVE&amp;"*",$X$101:$X162, IF(CALCULATOR\LVL\FORMAT\ENTRY&lt;&gt;MARKER\CHECK,LVL\COL,"&gt;"""))),""),"")</f>
        <v/>
      </c>
      <c r="FI162" s="30" t="str">
        <f t="shared" si="97"/>
        <v/>
      </c>
      <c r="FM162" s="29"/>
      <c r="FN162" s="33"/>
      <c r="FO162" s="29"/>
      <c r="FP162" s="33"/>
      <c r="FQ162" s="29" t="str">
        <f t="shared" si="98"/>
        <v/>
      </c>
      <c r="FS162" s="32" t="str">
        <f t="shared" si="47"/>
        <v/>
      </c>
      <c r="FT162" s="43"/>
      <c r="FU162" s="32" t="str">
        <f t="shared" ca="1" si="48"/>
        <v/>
      </c>
      <c r="FW162" s="32" t="str">
        <f>IFERROR(IFERROR(IF(FI162="","",SUMIFS(FU$101:FU162,$B$101:$B162,SWITCH\CALC\ACTIVE&amp;"*",$X$101:$X162, IF(CALCULATOR\LVL\FORMAT\ENTRY&lt;&gt;MARKER\CHECK,LVL\COL,"&gt;"""))),"") / IFERROR(IF(FI162="","",SUMIFS($BO$101:$BO162,$B$101:$B162,SWITCH\CALC\ACTIVE&amp;"*",$X$101:$X162, IF(CALCULATOR\LVL\FORMAT\ENTRY&lt;&gt;MARKER\CHECK,LVL\COL,"&gt;"""))),""),"")</f>
        <v/>
      </c>
      <c r="FX162" s="175"/>
      <c r="FZ162" s="32" t="str">
        <f t="shared" ca="1" si="99"/>
        <v/>
      </c>
      <c r="GA162" s="32" t="str">
        <f t="shared" ref="GA162:GM162" ca="1" si="132">IFERROR(IF($J162=LARGE($J$101:$J$300,GA$98), ( INDEX( INDIRECT($FY$95),MATCH(LARGE($J$101:$J$300,GA$98),$J$101:$J$300,0)) ), FZ162 ),"")</f>
        <v/>
      </c>
      <c r="GB162" s="32" t="str">
        <f t="shared" ca="1" si="132"/>
        <v/>
      </c>
      <c r="GC162" s="32" t="str">
        <f t="shared" ca="1" si="132"/>
        <v/>
      </c>
      <c r="GD162" s="32" t="str">
        <f t="shared" ca="1" si="132"/>
        <v/>
      </c>
      <c r="GE162" s="32" t="str">
        <f t="shared" ca="1" si="132"/>
        <v/>
      </c>
      <c r="GF162" s="32" t="str">
        <f t="shared" ca="1" si="132"/>
        <v/>
      </c>
      <c r="GG162" s="32" t="str">
        <f t="shared" ca="1" si="132"/>
        <v/>
      </c>
      <c r="GH162" s="32" t="str">
        <f t="shared" ca="1" si="132"/>
        <v/>
      </c>
      <c r="GI162" s="32" t="str">
        <f t="shared" ca="1" si="132"/>
        <v/>
      </c>
      <c r="GJ162" s="32" t="str">
        <f t="shared" ca="1" si="132"/>
        <v/>
      </c>
      <c r="GK162" s="32" t="str">
        <f t="shared" ca="1" si="132"/>
        <v/>
      </c>
      <c r="GL162" s="32" t="str">
        <f t="shared" ca="1" si="132"/>
        <v/>
      </c>
      <c r="GM162" s="32" t="str">
        <f t="shared" ca="1" si="132"/>
        <v/>
      </c>
    </row>
    <row r="163" spans="2:195" ht="22.5" hidden="1" customHeight="1" thickTop="1" thickBot="1">
      <c r="B163" s="25" t="str">
        <f t="array" ref="B163">IFERROR(IF($AF163="","",IF($C163=SWITCH\CALC\INACTV,SWITCH\CALC\INACTV,IF($AG163="",SWITCH\CALC\INACTV,IF(AND(LARGE(IF($AF$101:$AF$300=$AF163,$AU$101:$AU$300),1)&gt;1,$AU163=1),SWITCH\CALC\INACTV,SWITCH\CALC\ACTIVE)))),SWITCH\CALC\ACTIVE)</f>
        <v/>
      </c>
      <c r="C163" s="25" t="str">
        <f ca="1">IFERROR(IF($AF163="","",IF(AND(CALCULATOR\LVL\FORMAT\ENTRY="",$X163&lt;&gt;LVL\COL),SWITCH\CALC\INACTV,IF(INDIRECT("'ENROLLMENT'!" &amp; SUBSTITUTE(ADDRESS(1,MATCH(C$1,#REF!,0),4),"1","") &amp; $AC163 )="","",INDIRECT("'ENROLLMENT'!" &amp; SUBSTITUTE(ADDRESS(1,MATCH(C$1,#REF!,0),4),"1","") &amp; $AC163 )))),"")</f>
        <v/>
      </c>
      <c r="D163" s="222" t="e">
        <f t="shared" ca="1" si="109"/>
        <v>#N/A</v>
      </c>
      <c r="F163" s="25">
        <v>-38</v>
      </c>
      <c r="H163" s="139" t="str">
        <f t="shared" ca="1" si="86"/>
        <v/>
      </c>
      <c r="I163" s="140"/>
      <c r="J163" s="143" t="str">
        <f t="shared" si="87"/>
        <v/>
      </c>
      <c r="L163" s="210">
        <f t="shared" si="114"/>
        <v>0</v>
      </c>
      <c r="N163" s="26" t="str">
        <f ca="1">IFERROR(IF(INDIRECT("'ENROLLMENT'!" &amp; SUBSTITUTE(ADDRESS(1,MATCH(N$1,#REF!,0),4),"1","") &amp; $AC163 )="","",INDIRECT("'ENROLLMENT'!" &amp; SUBSTITUTE(ADDRESS(1,MATCH(N$1,#REF!,0),4),"1","") &amp; $AC163 )),"")</f>
        <v/>
      </c>
      <c r="R163" s="27" t="str">
        <f t="shared" ca="1" si="32"/>
        <v/>
      </c>
      <c r="V163" s="27"/>
      <c r="X163" s="27" t="str">
        <f ca="1">IFERROR(IF(INDIRECT("'ENROLLMENT'!" &amp; SUBSTITUTE(ADDRESS(1,MATCH(X$1,#REF!,0),4),"1","") &amp; $AC163 )="","",INDIRECT("'ENROLLMENT'!" &amp; SUBSTITUTE(ADDRESS(1,MATCH(X$1,#REF!,0),4),"1","") &amp; $AC163 )),"")</f>
        <v/>
      </c>
      <c r="Z163" s="4"/>
      <c r="AB163" s="18"/>
      <c r="AC163" s="25" t="str">
        <f t="shared" ca="1" si="101"/>
        <v/>
      </c>
      <c r="AD163" s="20"/>
      <c r="AE163" s="18"/>
      <c r="AF163" s="26"/>
      <c r="AG163" s="30"/>
      <c r="AH163" s="28"/>
      <c r="AI163" s="241"/>
      <c r="AJ163" s="242"/>
      <c r="AK163" s="242"/>
      <c r="AL163" s="242"/>
      <c r="AM163" s="242"/>
      <c r="AN163" s="242"/>
      <c r="AO163" s="242"/>
      <c r="AP163" s="242"/>
      <c r="AQ163" s="243"/>
      <c r="AR163" s="28"/>
      <c r="AS163" s="29"/>
      <c r="AT163" s="19"/>
      <c r="AU163" s="27"/>
      <c r="AV163" s="20"/>
      <c r="AZ163" s="31"/>
      <c r="BM163" s="29" t="str">
        <f ca="1">IFERROR(IF(INDIRECT("'ENROLLMENT'!" &amp; SUBSTITUTE(ADDRESS(1,MATCH(BM$1,#REF!,0),4),"1","") &amp; $AC163 )="","",INDIRECT("'ENROLLMENT'!" &amp; SUBSTITUTE(ADDRESS(1,MATCH(BM$1,#REF!,0),4),"1","") &amp; $AC163 )),"")</f>
        <v/>
      </c>
      <c r="BN163" s="33"/>
      <c r="BO163" s="29" t="str">
        <f ca="1">IFERROR(IF(INDIRECT("'ENROLLMENT'!" &amp; SUBSTITUTE(ADDRESS(1,MATCH(BO$1,#REF!,0),4),"1","") &amp; $AC163 )="","",INDIRECT("'ENROLLMENT'!" &amp; SUBSTITUTE(ADDRESS(1,MATCH(BO$1,#REF!,0),4),"1","") &amp; $AC163 )),"")</f>
        <v/>
      </c>
      <c r="BP163" s="33"/>
      <c r="BQ163" s="29" t="str">
        <f ca="1">IFERROR(IF(INDIRECT("'ENROLLMENT'!" &amp; SUBSTITUTE(ADDRESS(1,MATCH(BQ$1,#REF!,0),4),"1","") &amp; $AC163 )="","",INDIRECT("'ENROLLMENT'!" &amp; SUBSTITUTE(ADDRESS(1,MATCH(BQ$1,#REF!,0),4),"1","") &amp; $AC163 )),"")</f>
        <v/>
      </c>
      <c r="BS163" s="32" t="str">
        <f ca="1">IFERROR(IF(INDIRECT("'ENROLLMENT'!" &amp; SUBSTITUTE(ADDRESS(1,MATCH(BS$1,#REF!,0),4),"1","") &amp; $AC163 )="","",INDIRECT("'ENROLLMENT'!" &amp; SUBSTITUTE(ADDRESS(1,MATCH(BS$1,#REF!,0),4),"1","") &amp; $AC163 )),"")</f>
        <v/>
      </c>
      <c r="BT163" s="43"/>
      <c r="BU163" s="32" t="str">
        <f ca="1">IFERROR(IF(INDIRECT("'ENROLLMENT'!" &amp; SUBSTITUTE(ADDRESS(1,MATCH(BU$1,#REF!,0),4),"1","") &amp; $AC163 )="","",INDIRECT("'ENROLLMENT'!" &amp; SUBSTITUTE(ADDRESS(1,MATCH(BU$1,#REF!,0),4),"1","") &amp; $AC163 )),"")</f>
        <v/>
      </c>
      <c r="BW163" s="33"/>
      <c r="BZ163" s="27"/>
      <c r="CI163" s="30" t="str">
        <f t="shared" si="88"/>
        <v/>
      </c>
      <c r="CM163" s="29"/>
      <c r="CN163" s="33"/>
      <c r="CO163" s="29"/>
      <c r="CP163" s="33"/>
      <c r="CQ163" s="29" t="str">
        <f t="shared" si="89"/>
        <v/>
      </c>
      <c r="CS163" s="32" t="str">
        <f t="shared" si="90"/>
        <v/>
      </c>
      <c r="CT163" s="43"/>
      <c r="CU163" s="32" t="str">
        <f t="shared" ca="1" si="36"/>
        <v/>
      </c>
      <c r="CW163" s="32" t="str">
        <f>IFERROR(IFERROR(IF(CI163="","",SUMIFS(CU$101:CU163,$B$101:$B163,SWITCH\CALC\ACTIVE&amp;"*",$X$101:$X163, IF(CALCULATOR\LVL\FORMAT\ENTRY&lt;&gt;MARKER\CHECK,LVL\COL,"&gt;"""))),"") / IFERROR(IF(CI163="","",SUMIFS($BO$101:$BO163,$B$101:$B163,SWITCH\CALC\ACTIVE&amp;"*",$X$101:$X163, IF(CALCULATOR\LVL\FORMAT\ENTRY&lt;&gt;MARKER\CHECK,LVL\COL,"&gt;"""))),""),"")</f>
        <v/>
      </c>
      <c r="DI163" s="30" t="str">
        <f t="shared" si="91"/>
        <v/>
      </c>
      <c r="DM163" s="29"/>
      <c r="DN163" s="33"/>
      <c r="DO163" s="29"/>
      <c r="DP163" s="33"/>
      <c r="DQ163" s="29" t="str">
        <f t="shared" si="92"/>
        <v/>
      </c>
      <c r="DS163" s="32" t="str">
        <f t="shared" si="93"/>
        <v/>
      </c>
      <c r="DT163" s="43"/>
      <c r="DU163" s="32" t="str">
        <f t="shared" ca="1" si="40"/>
        <v/>
      </c>
      <c r="DW163" s="32" t="str">
        <f>IFERROR(IFERROR(IF(DI163="","",SUMIFS(DU$101:DU163,$B$101:$B163,SWITCH\CALC\ACTIVE&amp;"*",$X$101:$X163, IF(CALCULATOR\LVL\FORMAT\ENTRY&lt;&gt;MARKER\CHECK,LVL\COL,"&gt;"""))),"") / IFERROR(IF(DI163="","",SUMIFS($BO$101:$BO163,$B$101:$B163,SWITCH\CALC\ACTIVE&amp;"*",$X$101:$X163, IF(CALCULATOR\LVL\FORMAT\ENTRY&lt;&gt;MARKER\CHECK,LVL\COL,"&gt;"""))),""),"")</f>
        <v/>
      </c>
      <c r="EI163" s="30" t="str">
        <f t="shared" si="94"/>
        <v/>
      </c>
      <c r="EM163" s="29"/>
      <c r="EN163" s="33"/>
      <c r="EO163" s="29"/>
      <c r="EP163" s="33"/>
      <c r="EQ163" s="29" t="str">
        <f t="shared" si="95"/>
        <v/>
      </c>
      <c r="ES163" s="32" t="str">
        <f t="shared" si="96"/>
        <v/>
      </c>
      <c r="ET163" s="43"/>
      <c r="EU163" s="32" t="str">
        <f t="shared" ca="1" si="44"/>
        <v/>
      </c>
      <c r="EW163" s="32" t="str">
        <f>IFERROR(IFERROR(IF(EI163="","",SUMIFS(EU$101:EU163,$B$101:$B163,SWITCH\CALC\ACTIVE&amp;"*",$X$101:$X163, IF(CALCULATOR\LVL\FORMAT\ENTRY&lt;&gt;MARKER\CHECK,LVL\COL,"&gt;"""))),"") / IFERROR(IF(EI163="","",SUMIFS($BO$101:$BO163,$B$101:$B163,SWITCH\CALC\ACTIVE&amp;"*",$X$101:$X163, IF(CALCULATOR\LVL\FORMAT\ENTRY&lt;&gt;MARKER\CHECK,LVL\COL,"&gt;"""))),""),"")</f>
        <v/>
      </c>
      <c r="FI163" s="30" t="str">
        <f t="shared" si="97"/>
        <v/>
      </c>
      <c r="FM163" s="29"/>
      <c r="FN163" s="33"/>
      <c r="FO163" s="29"/>
      <c r="FP163" s="33"/>
      <c r="FQ163" s="29" t="str">
        <f t="shared" si="98"/>
        <v/>
      </c>
      <c r="FS163" s="32" t="str">
        <f t="shared" si="47"/>
        <v/>
      </c>
      <c r="FT163" s="43"/>
      <c r="FU163" s="32" t="str">
        <f t="shared" ca="1" si="48"/>
        <v/>
      </c>
      <c r="FW163" s="32" t="str">
        <f>IFERROR(IFERROR(IF(FI163="","",SUMIFS(FU$101:FU163,$B$101:$B163,SWITCH\CALC\ACTIVE&amp;"*",$X$101:$X163, IF(CALCULATOR\LVL\FORMAT\ENTRY&lt;&gt;MARKER\CHECK,LVL\COL,"&gt;"""))),"") / IFERROR(IF(FI163="","",SUMIFS($BO$101:$BO163,$B$101:$B163,SWITCH\CALC\ACTIVE&amp;"*",$X$101:$X163, IF(CALCULATOR\LVL\FORMAT\ENTRY&lt;&gt;MARKER\CHECK,LVL\COL,"&gt;"""))),""),"")</f>
        <v/>
      </c>
      <c r="FX163" s="175"/>
      <c r="FZ163" s="32" t="str">
        <f t="shared" ca="1" si="99"/>
        <v/>
      </c>
      <c r="GA163" s="32" t="str">
        <f t="shared" ref="GA163:GM163" ca="1" si="133">IFERROR(IF($J163=LARGE($J$101:$J$300,GA$98), ( INDEX( INDIRECT($FY$95),MATCH(LARGE($J$101:$J$300,GA$98),$J$101:$J$300,0)) ), FZ163 ),"")</f>
        <v/>
      </c>
      <c r="GB163" s="32" t="str">
        <f t="shared" ca="1" si="133"/>
        <v/>
      </c>
      <c r="GC163" s="32" t="str">
        <f t="shared" ca="1" si="133"/>
        <v/>
      </c>
      <c r="GD163" s="32" t="str">
        <f t="shared" ca="1" si="133"/>
        <v/>
      </c>
      <c r="GE163" s="32" t="str">
        <f t="shared" ca="1" si="133"/>
        <v/>
      </c>
      <c r="GF163" s="32" t="str">
        <f t="shared" ca="1" si="133"/>
        <v/>
      </c>
      <c r="GG163" s="32" t="str">
        <f t="shared" ca="1" si="133"/>
        <v/>
      </c>
      <c r="GH163" s="32" t="str">
        <f t="shared" ca="1" si="133"/>
        <v/>
      </c>
      <c r="GI163" s="32" t="str">
        <f t="shared" ca="1" si="133"/>
        <v/>
      </c>
      <c r="GJ163" s="32" t="str">
        <f t="shared" ca="1" si="133"/>
        <v/>
      </c>
      <c r="GK163" s="32" t="str">
        <f t="shared" ca="1" si="133"/>
        <v/>
      </c>
      <c r="GL163" s="32" t="str">
        <f t="shared" ca="1" si="133"/>
        <v/>
      </c>
      <c r="GM163" s="32" t="str">
        <f t="shared" ca="1" si="133"/>
        <v/>
      </c>
    </row>
    <row r="164" spans="2:195" ht="22.5" hidden="1" customHeight="1" thickTop="1" thickBot="1">
      <c r="B164" s="25" t="str">
        <f t="array" ref="B164">IFERROR(IF($AF164="","",IF($C164=SWITCH\CALC\INACTV,SWITCH\CALC\INACTV,IF($AG164="",SWITCH\CALC\INACTV,IF(AND(LARGE(IF($AF$101:$AF$300=$AF164,$AU$101:$AU$300),1)&gt;1,$AU164=1),SWITCH\CALC\INACTV,SWITCH\CALC\ACTIVE)))),SWITCH\CALC\ACTIVE)</f>
        <v/>
      </c>
      <c r="C164" s="25" t="str">
        <f ca="1">IFERROR(IF($AF164="","",IF(AND(CALCULATOR\LVL\FORMAT\ENTRY="",$X164&lt;&gt;LVL\COL),SWITCH\CALC\INACTV,IF(INDIRECT("'ENROLLMENT'!" &amp; SUBSTITUTE(ADDRESS(1,MATCH(C$1,#REF!,0),4),"1","") &amp; $AC164 )="","",INDIRECT("'ENROLLMENT'!" &amp; SUBSTITUTE(ADDRESS(1,MATCH(C$1,#REF!,0),4),"1","") &amp; $AC164 )))),"")</f>
        <v/>
      </c>
      <c r="D164" s="222" t="e">
        <f t="shared" ca="1" si="109"/>
        <v>#N/A</v>
      </c>
      <c r="F164" s="25">
        <v>-37</v>
      </c>
      <c r="H164" s="139" t="str">
        <f t="shared" ca="1" si="86"/>
        <v/>
      </c>
      <c r="I164" s="140"/>
      <c r="J164" s="143" t="str">
        <f t="shared" si="87"/>
        <v/>
      </c>
      <c r="L164" s="210">
        <f t="shared" si="114"/>
        <v>0</v>
      </c>
      <c r="N164" s="26" t="str">
        <f ca="1">IFERROR(IF(INDIRECT("'ENROLLMENT'!" &amp; SUBSTITUTE(ADDRESS(1,MATCH(N$1,#REF!,0),4),"1","") &amp; $AC164 )="","",INDIRECT("'ENROLLMENT'!" &amp; SUBSTITUTE(ADDRESS(1,MATCH(N$1,#REF!,0),4),"1","") &amp; $AC164 )),"")</f>
        <v/>
      </c>
      <c r="R164" s="27" t="str">
        <f t="shared" ca="1" si="32"/>
        <v/>
      </c>
      <c r="V164" s="27"/>
      <c r="X164" s="27" t="str">
        <f ca="1">IFERROR(IF(INDIRECT("'ENROLLMENT'!" &amp; SUBSTITUTE(ADDRESS(1,MATCH(X$1,#REF!,0),4),"1","") &amp; $AC164 )="","",INDIRECT("'ENROLLMENT'!" &amp; SUBSTITUTE(ADDRESS(1,MATCH(X$1,#REF!,0),4),"1","") &amp; $AC164 )),"")</f>
        <v/>
      </c>
      <c r="Z164" s="4"/>
      <c r="AB164" s="18"/>
      <c r="AC164" s="25" t="str">
        <f t="shared" ca="1" si="101"/>
        <v/>
      </c>
      <c r="AD164" s="20"/>
      <c r="AE164" s="18"/>
      <c r="AF164" s="26"/>
      <c r="AG164" s="30"/>
      <c r="AH164" s="28"/>
      <c r="AI164" s="241"/>
      <c r="AJ164" s="242"/>
      <c r="AK164" s="242"/>
      <c r="AL164" s="242"/>
      <c r="AM164" s="242"/>
      <c r="AN164" s="242"/>
      <c r="AO164" s="242"/>
      <c r="AP164" s="242"/>
      <c r="AQ164" s="243"/>
      <c r="AR164" s="28"/>
      <c r="AS164" s="29"/>
      <c r="AT164" s="19"/>
      <c r="AU164" s="27"/>
      <c r="AV164" s="20"/>
      <c r="AZ164" s="31"/>
      <c r="BM164" s="29" t="str">
        <f ca="1">IFERROR(IF(INDIRECT("'ENROLLMENT'!" &amp; SUBSTITUTE(ADDRESS(1,MATCH(BM$1,#REF!,0),4),"1","") &amp; $AC164 )="","",INDIRECT("'ENROLLMENT'!" &amp; SUBSTITUTE(ADDRESS(1,MATCH(BM$1,#REF!,0),4),"1","") &amp; $AC164 )),"")</f>
        <v/>
      </c>
      <c r="BN164" s="33"/>
      <c r="BO164" s="29" t="str">
        <f ca="1">IFERROR(IF(INDIRECT("'ENROLLMENT'!" &amp; SUBSTITUTE(ADDRESS(1,MATCH(BO$1,#REF!,0),4),"1","") &amp; $AC164 )="","",INDIRECT("'ENROLLMENT'!" &amp; SUBSTITUTE(ADDRESS(1,MATCH(BO$1,#REF!,0),4),"1","") &amp; $AC164 )),"")</f>
        <v/>
      </c>
      <c r="BP164" s="33"/>
      <c r="BQ164" s="29" t="str">
        <f ca="1">IFERROR(IF(INDIRECT("'ENROLLMENT'!" &amp; SUBSTITUTE(ADDRESS(1,MATCH(BQ$1,#REF!,0),4),"1","") &amp; $AC164 )="","",INDIRECT("'ENROLLMENT'!" &amp; SUBSTITUTE(ADDRESS(1,MATCH(BQ$1,#REF!,0),4),"1","") &amp; $AC164 )),"")</f>
        <v/>
      </c>
      <c r="BS164" s="32" t="str">
        <f ca="1">IFERROR(IF(INDIRECT("'ENROLLMENT'!" &amp; SUBSTITUTE(ADDRESS(1,MATCH(BS$1,#REF!,0),4),"1","") &amp; $AC164 )="","",INDIRECT("'ENROLLMENT'!" &amp; SUBSTITUTE(ADDRESS(1,MATCH(BS$1,#REF!,0),4),"1","") &amp; $AC164 )),"")</f>
        <v/>
      </c>
      <c r="BT164" s="43"/>
      <c r="BU164" s="32" t="str">
        <f ca="1">IFERROR(IF(INDIRECT("'ENROLLMENT'!" &amp; SUBSTITUTE(ADDRESS(1,MATCH(BU$1,#REF!,0),4),"1","") &amp; $AC164 )="","",INDIRECT("'ENROLLMENT'!" &amp; SUBSTITUTE(ADDRESS(1,MATCH(BU$1,#REF!,0),4),"1","") &amp; $AC164 )),"")</f>
        <v/>
      </c>
      <c r="BW164" s="33"/>
      <c r="BZ164" s="27"/>
      <c r="CI164" s="30" t="str">
        <f t="shared" si="88"/>
        <v/>
      </c>
      <c r="CM164" s="29"/>
      <c r="CN164" s="33"/>
      <c r="CO164" s="29"/>
      <c r="CP164" s="33"/>
      <c r="CQ164" s="29" t="str">
        <f t="shared" si="89"/>
        <v/>
      </c>
      <c r="CS164" s="32" t="str">
        <f t="shared" si="90"/>
        <v/>
      </c>
      <c r="CT164" s="43"/>
      <c r="CU164" s="32" t="str">
        <f t="shared" ca="1" si="36"/>
        <v/>
      </c>
      <c r="CW164" s="32" t="str">
        <f>IFERROR(IFERROR(IF(CI164="","",SUMIFS(CU$101:CU164,$B$101:$B164,SWITCH\CALC\ACTIVE&amp;"*",$X$101:$X164, IF(CALCULATOR\LVL\FORMAT\ENTRY&lt;&gt;MARKER\CHECK,LVL\COL,"&gt;"""))),"") / IFERROR(IF(CI164="","",SUMIFS($BO$101:$BO164,$B$101:$B164,SWITCH\CALC\ACTIVE&amp;"*",$X$101:$X164, IF(CALCULATOR\LVL\FORMAT\ENTRY&lt;&gt;MARKER\CHECK,LVL\COL,"&gt;"""))),""),"")</f>
        <v/>
      </c>
      <c r="DI164" s="30" t="str">
        <f t="shared" si="91"/>
        <v/>
      </c>
      <c r="DM164" s="29"/>
      <c r="DN164" s="33"/>
      <c r="DO164" s="29"/>
      <c r="DP164" s="33"/>
      <c r="DQ164" s="29" t="str">
        <f t="shared" si="92"/>
        <v/>
      </c>
      <c r="DS164" s="32" t="str">
        <f t="shared" si="93"/>
        <v/>
      </c>
      <c r="DT164" s="43"/>
      <c r="DU164" s="32" t="str">
        <f t="shared" ca="1" si="40"/>
        <v/>
      </c>
      <c r="DW164" s="32" t="str">
        <f>IFERROR(IFERROR(IF(DI164="","",SUMIFS(DU$101:DU164,$B$101:$B164,SWITCH\CALC\ACTIVE&amp;"*",$X$101:$X164, IF(CALCULATOR\LVL\FORMAT\ENTRY&lt;&gt;MARKER\CHECK,LVL\COL,"&gt;"""))),"") / IFERROR(IF(DI164="","",SUMIFS($BO$101:$BO164,$B$101:$B164,SWITCH\CALC\ACTIVE&amp;"*",$X$101:$X164, IF(CALCULATOR\LVL\FORMAT\ENTRY&lt;&gt;MARKER\CHECK,LVL\COL,"&gt;"""))),""),"")</f>
        <v/>
      </c>
      <c r="EI164" s="30" t="str">
        <f t="shared" si="94"/>
        <v/>
      </c>
      <c r="EM164" s="29"/>
      <c r="EN164" s="33"/>
      <c r="EO164" s="29"/>
      <c r="EP164" s="33"/>
      <c r="EQ164" s="29" t="str">
        <f t="shared" si="95"/>
        <v/>
      </c>
      <c r="ES164" s="32" t="str">
        <f t="shared" si="96"/>
        <v/>
      </c>
      <c r="ET164" s="43"/>
      <c r="EU164" s="32" t="str">
        <f t="shared" ca="1" si="44"/>
        <v/>
      </c>
      <c r="EW164" s="32" t="str">
        <f>IFERROR(IFERROR(IF(EI164="","",SUMIFS(EU$101:EU164,$B$101:$B164,SWITCH\CALC\ACTIVE&amp;"*",$X$101:$X164, IF(CALCULATOR\LVL\FORMAT\ENTRY&lt;&gt;MARKER\CHECK,LVL\COL,"&gt;"""))),"") / IFERROR(IF(EI164="","",SUMIFS($BO$101:$BO164,$B$101:$B164,SWITCH\CALC\ACTIVE&amp;"*",$X$101:$X164, IF(CALCULATOR\LVL\FORMAT\ENTRY&lt;&gt;MARKER\CHECK,LVL\COL,"&gt;"""))),""),"")</f>
        <v/>
      </c>
      <c r="FI164" s="30" t="str">
        <f t="shared" si="97"/>
        <v/>
      </c>
      <c r="FM164" s="29"/>
      <c r="FN164" s="33"/>
      <c r="FO164" s="29"/>
      <c r="FP164" s="33"/>
      <c r="FQ164" s="29" t="str">
        <f t="shared" si="98"/>
        <v/>
      </c>
      <c r="FS164" s="32" t="str">
        <f t="shared" si="47"/>
        <v/>
      </c>
      <c r="FT164" s="43"/>
      <c r="FU164" s="32" t="str">
        <f t="shared" ca="1" si="48"/>
        <v/>
      </c>
      <c r="FW164" s="32" t="str">
        <f>IFERROR(IFERROR(IF(FI164="","",SUMIFS(FU$101:FU164,$B$101:$B164,SWITCH\CALC\ACTIVE&amp;"*",$X$101:$X164, IF(CALCULATOR\LVL\FORMAT\ENTRY&lt;&gt;MARKER\CHECK,LVL\COL,"&gt;"""))),"") / IFERROR(IF(FI164="","",SUMIFS($BO$101:$BO164,$B$101:$B164,SWITCH\CALC\ACTIVE&amp;"*",$X$101:$X164, IF(CALCULATOR\LVL\FORMAT\ENTRY&lt;&gt;MARKER\CHECK,LVL\COL,"&gt;"""))),""),"")</f>
        <v/>
      </c>
      <c r="FX164" s="175"/>
      <c r="FZ164" s="32" t="str">
        <f t="shared" ca="1" si="99"/>
        <v/>
      </c>
      <c r="GA164" s="32" t="str">
        <f t="shared" ref="GA164:GM164" ca="1" si="134">IFERROR(IF($J164=LARGE($J$101:$J$300,GA$98), ( INDEX( INDIRECT($FY$95),MATCH(LARGE($J$101:$J$300,GA$98),$J$101:$J$300,0)) ), FZ164 ),"")</f>
        <v/>
      </c>
      <c r="GB164" s="32" t="str">
        <f t="shared" ca="1" si="134"/>
        <v/>
      </c>
      <c r="GC164" s="32" t="str">
        <f t="shared" ca="1" si="134"/>
        <v/>
      </c>
      <c r="GD164" s="32" t="str">
        <f t="shared" ca="1" si="134"/>
        <v/>
      </c>
      <c r="GE164" s="32" t="str">
        <f t="shared" ca="1" si="134"/>
        <v/>
      </c>
      <c r="GF164" s="32" t="str">
        <f t="shared" ca="1" si="134"/>
        <v/>
      </c>
      <c r="GG164" s="32" t="str">
        <f t="shared" ca="1" si="134"/>
        <v/>
      </c>
      <c r="GH164" s="32" t="str">
        <f t="shared" ca="1" si="134"/>
        <v/>
      </c>
      <c r="GI164" s="32" t="str">
        <f t="shared" ca="1" si="134"/>
        <v/>
      </c>
      <c r="GJ164" s="32" t="str">
        <f t="shared" ca="1" si="134"/>
        <v/>
      </c>
      <c r="GK164" s="32" t="str">
        <f t="shared" ca="1" si="134"/>
        <v/>
      </c>
      <c r="GL164" s="32" t="str">
        <f t="shared" ca="1" si="134"/>
        <v/>
      </c>
      <c r="GM164" s="32" t="str">
        <f t="shared" ca="1" si="134"/>
        <v/>
      </c>
    </row>
    <row r="165" spans="2:195" ht="22.5" hidden="1" customHeight="1" thickTop="1" thickBot="1">
      <c r="B165" s="25" t="str">
        <f t="array" ref="B165">IFERROR(IF($AF165="","",IF($C165=SWITCH\CALC\INACTV,SWITCH\CALC\INACTV,IF($AG165="",SWITCH\CALC\INACTV,IF(AND(LARGE(IF($AF$101:$AF$300=$AF165,$AU$101:$AU$300),1)&gt;1,$AU165=1),SWITCH\CALC\INACTV,SWITCH\CALC\ACTIVE)))),SWITCH\CALC\ACTIVE)</f>
        <v/>
      </c>
      <c r="C165" s="25" t="str">
        <f ca="1">IFERROR(IF($AF165="","",IF(AND(CALCULATOR\LVL\FORMAT\ENTRY="",$X165&lt;&gt;LVL\COL),SWITCH\CALC\INACTV,IF(INDIRECT("'ENROLLMENT'!" &amp; SUBSTITUTE(ADDRESS(1,MATCH(C$1,#REF!,0),4),"1","") &amp; $AC165 )="","",INDIRECT("'ENROLLMENT'!" &amp; SUBSTITUTE(ADDRESS(1,MATCH(C$1,#REF!,0),4),"1","") &amp; $AC165 )))),"")</f>
        <v/>
      </c>
      <c r="D165" s="222" t="e">
        <f t="shared" ca="1" si="109"/>
        <v>#N/A</v>
      </c>
      <c r="F165" s="25">
        <v>-36</v>
      </c>
      <c r="H165" s="139" t="str">
        <f t="shared" ref="H165:H196" ca="1" si="135">IFERROR(IF($R165=COU\STATUS\ARCHIVE,"",ROUND(0.01*( ( INDEX(INDIRECT(IF($AG165=GRADE.LTR\D,AV$1,IF($AG165=GRADE.LTR\F,AV$2,AV$3))),MATCH($AF165,INDIRECT($AC$2),0)) ) * $AS165 ),4)),"")</f>
        <v/>
      </c>
      <c r="I165" s="140"/>
      <c r="J165" s="143" t="str">
        <f t="shared" ref="J165:J196" si="136">IFERROR(ROUND( IF($B165=SWITCH\CALC\INACTV,"",IF($AU165&gt;1,"",IF($AU165="","",IFERROR(IF($AG165=GRADE.LTR\D,( 1*$AS165 ),IF($AG165=GRADE.LTR\F,( 2*$AS165 ),IF($AG165=GRADE.LTR\SP,( 1*$AS165 ),0))),"") + IFERROR(IF($AF165="","",IF($B165=SWITCH\CALC\INACTV,"",($AS165*( ($H165)-ROUND((0.01*BU165),4) )))),"")))),4) + ( ROW()*0.0000001 ),"")</f>
        <v/>
      </c>
      <c r="L165" s="210">
        <f t="shared" si="114"/>
        <v>0</v>
      </c>
      <c r="N165" s="26" t="str">
        <f ca="1">IFERROR(IF(INDIRECT("'ENROLLMENT'!" &amp; SUBSTITUTE(ADDRESS(1,MATCH(N$1,#REF!,0),4),"1","") &amp; $AC165 )="","",INDIRECT("'ENROLLMENT'!" &amp; SUBSTITUTE(ADDRESS(1,MATCH(N$1,#REF!,0),4),"1","") &amp; $AC165 )),"")</f>
        <v/>
      </c>
      <c r="R165" s="27" t="str">
        <f t="shared" ref="R165:R228" ca="1" si="137">IFERROR(IF($AF165="","",IF(COUNTIFS(INDIRECT(CALCULATOR\\GRADE.DIST\COU\LIST),$AF165,INDIRECT(R$2),COU\STATUS\CURRENT)&gt;=1,COU\STATUS\CURRENT,COU\STATUS\ARCHIVE)),"")</f>
        <v/>
      </c>
      <c r="V165" s="27"/>
      <c r="X165" s="27" t="str">
        <f ca="1">IFERROR(IF(INDIRECT("'ENROLLMENT'!" &amp; SUBSTITUTE(ADDRESS(1,MATCH(X$1,#REF!,0),4),"1","") &amp; $AC165 )="","",INDIRECT("'ENROLLMENT'!" &amp; SUBSTITUTE(ADDRESS(1,MATCH(X$1,#REF!,0),4),"1","") &amp; $AC165 )),"")</f>
        <v/>
      </c>
      <c r="Z165" s="4"/>
      <c r="AB165" s="18"/>
      <c r="AC165" s="25" t="str">
        <f t="shared" ca="1" si="101"/>
        <v/>
      </c>
      <c r="AD165" s="20"/>
      <c r="AE165" s="18"/>
      <c r="AF165" s="26"/>
      <c r="AG165" s="30"/>
      <c r="AH165" s="28"/>
      <c r="AI165" s="241"/>
      <c r="AJ165" s="242"/>
      <c r="AK165" s="242"/>
      <c r="AL165" s="242"/>
      <c r="AM165" s="242"/>
      <c r="AN165" s="242"/>
      <c r="AO165" s="242"/>
      <c r="AP165" s="242"/>
      <c r="AQ165" s="243"/>
      <c r="AR165" s="28"/>
      <c r="AS165" s="29"/>
      <c r="AT165" s="19"/>
      <c r="AU165" s="27"/>
      <c r="AV165" s="20"/>
      <c r="AZ165" s="31"/>
      <c r="BM165" s="29" t="str">
        <f ca="1">IFERROR(IF(INDIRECT("'ENROLLMENT'!" &amp; SUBSTITUTE(ADDRESS(1,MATCH(BM$1,#REF!,0),4),"1","") &amp; $AC165 )="","",INDIRECT("'ENROLLMENT'!" &amp; SUBSTITUTE(ADDRESS(1,MATCH(BM$1,#REF!,0),4),"1","") &amp; $AC165 )),"")</f>
        <v/>
      </c>
      <c r="BN165" s="33"/>
      <c r="BO165" s="29" t="str">
        <f ca="1">IFERROR(IF(INDIRECT("'ENROLLMENT'!" &amp; SUBSTITUTE(ADDRESS(1,MATCH(BO$1,#REF!,0),4),"1","") &amp; $AC165 )="","",INDIRECT("'ENROLLMENT'!" &amp; SUBSTITUTE(ADDRESS(1,MATCH(BO$1,#REF!,0),4),"1","") &amp; $AC165 )),"")</f>
        <v/>
      </c>
      <c r="BP165" s="33"/>
      <c r="BQ165" s="29" t="str">
        <f ca="1">IFERROR(IF(INDIRECT("'ENROLLMENT'!" &amp; SUBSTITUTE(ADDRESS(1,MATCH(BQ$1,#REF!,0),4),"1","") &amp; $AC165 )="","",INDIRECT("'ENROLLMENT'!" &amp; SUBSTITUTE(ADDRESS(1,MATCH(BQ$1,#REF!,0),4),"1","") &amp; $AC165 )),"")</f>
        <v/>
      </c>
      <c r="BS165" s="32" t="str">
        <f ca="1">IFERROR(IF(INDIRECT("'ENROLLMENT'!" &amp; SUBSTITUTE(ADDRESS(1,MATCH(BS$1,#REF!,0),4),"1","") &amp; $AC165 )="","",INDIRECT("'ENROLLMENT'!" &amp; SUBSTITUTE(ADDRESS(1,MATCH(BS$1,#REF!,0),4),"1","") &amp; $AC165 )),"")</f>
        <v/>
      </c>
      <c r="BT165" s="43"/>
      <c r="BU165" s="32" t="str">
        <f ca="1">IFERROR(IF(INDIRECT("'ENROLLMENT'!" &amp; SUBSTITUTE(ADDRESS(1,MATCH(BU$1,#REF!,0),4),"1","") &amp; $AC165 )="","",INDIRECT("'ENROLLMENT'!" &amp; SUBSTITUTE(ADDRESS(1,MATCH(BU$1,#REF!,0),4),"1","") &amp; $AC165 )),"")</f>
        <v/>
      </c>
      <c r="BW165" s="33"/>
      <c r="BZ165" s="27"/>
      <c r="CI165" s="30" t="str">
        <f t="shared" ref="CI165:CI200" si="138">IFERROR(IF($J165="",IF($AG165="","",$AG165),IF($J165&gt;=1,INDEX($AZ$301:$AZ$325,MATCH($J165,$J$301:$J$325,0)),IF($AG165="","",$AG165))),"")</f>
        <v/>
      </c>
      <c r="CM165" s="29"/>
      <c r="CN165" s="33"/>
      <c r="CO165" s="29"/>
      <c r="CP165" s="33"/>
      <c r="CQ165" s="29" t="str">
        <f t="shared" ref="CQ165:CQ196" si="139">IFERROR(IF($AF165="","",IF($BO165&lt;1,0,IF(CS165&lt;1,0,$BO165))),"")</f>
        <v/>
      </c>
      <c r="CS165" s="32" t="str">
        <f t="shared" ref="CS165:CS196" si="140">IFERROR(IF(INDEX(GRADE.VAL,MATCH(CI165,GRADE.LTR,0))="","",INDEX(GRADE.VAL,MATCH(CI165,GRADE.LTR,0))),"")</f>
        <v/>
      </c>
      <c r="CT165" s="43"/>
      <c r="CU165" s="32" t="str">
        <f t="shared" ref="CU165:CU200" ca="1" si="141">IFERROR(ROUND(CS165*$BO165,2),"")</f>
        <v/>
      </c>
      <c r="CW165" s="32" t="str">
        <f>IFERROR(IFERROR(IF(CI165="","",SUMIFS(CU$101:CU165,$B$101:$B165,SWITCH\CALC\ACTIVE&amp;"*",$X$101:$X165, IF(CALCULATOR\LVL\FORMAT\ENTRY&lt;&gt;MARKER\CHECK,LVL\COL,"&gt;"""))),"") / IFERROR(IF(CI165="","",SUMIFS($BO$101:$BO165,$B$101:$B165,SWITCH\CALC\ACTIVE&amp;"*",$X$101:$X165, IF(CALCULATOR\LVL\FORMAT\ENTRY&lt;&gt;MARKER\CHECK,LVL\COL,"&gt;"""))),""),"")</f>
        <v/>
      </c>
      <c r="DI165" s="30" t="str">
        <f t="shared" ref="DI165:DI200" si="142">IFERROR(IF($J165="",IF($AG165="","",$AG165),IF($J165&gt;=1, GRADE.LTR\A,IF($AG165="","",$AG165))),"")</f>
        <v/>
      </c>
      <c r="DM165" s="29"/>
      <c r="DN165" s="33"/>
      <c r="DO165" s="29"/>
      <c r="DP165" s="33"/>
      <c r="DQ165" s="29" t="str">
        <f t="shared" ref="DQ165:DQ196" si="143">IFERROR(IF($AF165="","",IF($BO165&lt;1,0,IF(DS165&lt;1,0,$BO165))),"")</f>
        <v/>
      </c>
      <c r="DS165" s="32" t="str">
        <f t="shared" ref="DS165:DS196" si="144">IFERROR(IF(INDEX(GRADE.VAL,MATCH(DI165,GRADE.LTR,0))="","",INDEX(GRADE.VAL,MATCH(DI165,GRADE.LTR,0))),"")</f>
        <v/>
      </c>
      <c r="DT165" s="43"/>
      <c r="DU165" s="32" t="str">
        <f t="shared" ref="DU165:DU200" ca="1" si="145">IFERROR(ROUND(DS165*$BO165,2),"")</f>
        <v/>
      </c>
      <c r="DW165" s="32" t="str">
        <f>IFERROR(IFERROR(IF(DI165="","",SUMIFS(DU$101:DU165,$B$101:$B165,SWITCH\CALC\ACTIVE&amp;"*",$X$101:$X165, IF(CALCULATOR\LVL\FORMAT\ENTRY&lt;&gt;MARKER\CHECK,LVL\COL,"&gt;"""))),"") / IFERROR(IF(DI165="","",SUMIFS($BO$101:$BO165,$B$101:$B165,SWITCH\CALC\ACTIVE&amp;"*",$X$101:$X165, IF(CALCULATOR\LVL\FORMAT\ENTRY&lt;&gt;MARKER\CHECK,LVL\COL,"&gt;"""))),""),"")</f>
        <v/>
      </c>
      <c r="EI165" s="30" t="str">
        <f t="shared" ref="EI165:EI200" si="146">IFERROR(IF($J165="",IF($AG165="","",$AG165),IF($J165&gt;=1, GRADE.LTR\F,IF($AG165="","",$AG165))),"")</f>
        <v/>
      </c>
      <c r="EM165" s="29"/>
      <c r="EN165" s="33"/>
      <c r="EO165" s="29"/>
      <c r="EP165" s="33"/>
      <c r="EQ165" s="29" t="str">
        <f t="shared" ref="EQ165:EQ196" si="147">IFERROR(IF($AF165="","",IF($BO165&lt;1,0,IF(ES165&lt;1,0,$BO165))),"")</f>
        <v/>
      </c>
      <c r="ES165" s="32" t="str">
        <f t="shared" ref="ES165:ES196" si="148">IFERROR(IF(INDEX(GRADE.VAL,MATCH(EI165,GRADE.LTR,0))="","",INDEX(GRADE.VAL,MATCH(EI165,GRADE.LTR,0))),"")</f>
        <v/>
      </c>
      <c r="ET165" s="43"/>
      <c r="EU165" s="32" t="str">
        <f t="shared" ref="EU165:EU200" ca="1" si="149">IFERROR(ROUND(ES165*$BO165,2),"")</f>
        <v/>
      </c>
      <c r="EW165" s="32" t="str">
        <f>IFERROR(IFERROR(IF(EI165="","",SUMIFS(EU$101:EU165,$B$101:$B165,SWITCH\CALC\ACTIVE&amp;"*",$X$101:$X165, IF(CALCULATOR\LVL\FORMAT\ENTRY&lt;&gt;MARKER\CHECK,LVL\COL,"&gt;"""))),"") / IFERROR(IF(EI165="","",SUMIFS($BO$101:$BO165,$B$101:$B165,SWITCH\CALC\ACTIVE&amp;"*",$X$101:$X165, IF(CALCULATOR\LVL\FORMAT\ENTRY&lt;&gt;MARKER\CHECK,LVL\COL,"&gt;"""))),""),"")</f>
        <v/>
      </c>
      <c r="FI165" s="30" t="str">
        <f t="shared" ref="FI165:FI200" si="150">IFERROR(IF($J165="",IF($AG165="","",$AG165),IF($J165&gt;=1,INDEX($BD$301:$BD$325,MATCH($J165,$J$301:$J$325,0)),IF($AG165="","",$AG165))),"")</f>
        <v/>
      </c>
      <c r="FM165" s="29"/>
      <c r="FN165" s="33"/>
      <c r="FO165" s="29"/>
      <c r="FP165" s="33"/>
      <c r="FQ165" s="29" t="str">
        <f t="shared" ref="FQ165:FQ196" si="151">IFERROR(IF($AF165="","",IF($BO165&lt;1,0,IF(FS165&lt;1,0,$BO165))),"")</f>
        <v/>
      </c>
      <c r="FS165" s="32" t="str">
        <f t="shared" ref="FS165:FS228" si="152">IFERROR(IF(INDEX(GRADE.VAL,MATCH(FI165,GRADE.LTR,0))="","",INDEX(GRADE.VAL,MATCH(FI165,GRADE.LTR,0))),"")</f>
        <v/>
      </c>
      <c r="FT165" s="43"/>
      <c r="FU165" s="32" t="str">
        <f t="shared" ref="FU165:FU200" ca="1" si="153">IFERROR(ROUND(FS165*$BO165,2),"")</f>
        <v/>
      </c>
      <c r="FW165" s="32" t="str">
        <f>IFERROR(IFERROR(IF(FI165="","",SUMIFS(FU$101:FU165,$B$101:$B165,SWITCH\CALC\ACTIVE&amp;"*",$X$101:$X165, IF(CALCULATOR\LVL\FORMAT\ENTRY&lt;&gt;MARKER\CHECK,LVL\COL,"&gt;"""))),"") / IFERROR(IF(FI165="","",SUMIFS($BO$101:$BO165,$B$101:$B165,SWITCH\CALC\ACTIVE&amp;"*",$X$101:$X165, IF(CALCULATOR\LVL\FORMAT\ENTRY&lt;&gt;MARKER\CHECK,LVL\COL,"&gt;"""))),""),"")</f>
        <v/>
      </c>
      <c r="FX165" s="175"/>
      <c r="FZ165" s="32" t="str">
        <f t="shared" ref="FZ165:FZ196" ca="1" si="154">IFERROR(IF($J165=LARGE($J$101:$J$300,FZ$98), ( INDEX( INDIRECT($FY$95),MATCH(LARGE($J$101:$J$300,FZ$98),$J$101:$J$300,0)) ), $BU165 ),"")</f>
        <v/>
      </c>
      <c r="GA165" s="32" t="str">
        <f t="shared" ref="GA165:GM165" ca="1" si="155">IFERROR(IF($J165=LARGE($J$101:$J$300,GA$98), ( INDEX( INDIRECT($FY$95),MATCH(LARGE($J$101:$J$300,GA$98),$J$101:$J$300,0)) ), FZ165 ),"")</f>
        <v/>
      </c>
      <c r="GB165" s="32" t="str">
        <f t="shared" ca="1" si="155"/>
        <v/>
      </c>
      <c r="GC165" s="32" t="str">
        <f t="shared" ca="1" si="155"/>
        <v/>
      </c>
      <c r="GD165" s="32" t="str">
        <f t="shared" ca="1" si="155"/>
        <v/>
      </c>
      <c r="GE165" s="32" t="str">
        <f t="shared" ca="1" si="155"/>
        <v/>
      </c>
      <c r="GF165" s="32" t="str">
        <f t="shared" ca="1" si="155"/>
        <v/>
      </c>
      <c r="GG165" s="32" t="str">
        <f t="shared" ca="1" si="155"/>
        <v/>
      </c>
      <c r="GH165" s="32" t="str">
        <f t="shared" ca="1" si="155"/>
        <v/>
      </c>
      <c r="GI165" s="32" t="str">
        <f t="shared" ca="1" si="155"/>
        <v/>
      </c>
      <c r="GJ165" s="32" t="str">
        <f t="shared" ca="1" si="155"/>
        <v/>
      </c>
      <c r="GK165" s="32" t="str">
        <f t="shared" ca="1" si="155"/>
        <v/>
      </c>
      <c r="GL165" s="32" t="str">
        <f t="shared" ca="1" si="155"/>
        <v/>
      </c>
      <c r="GM165" s="32" t="str">
        <f t="shared" ca="1" si="155"/>
        <v/>
      </c>
    </row>
    <row r="166" spans="2:195" ht="22.5" hidden="1" customHeight="1" thickTop="1" thickBot="1">
      <c r="B166" s="25" t="str">
        <f t="array" ref="B166">IFERROR(IF($AF166="","",IF($C166=SWITCH\CALC\INACTV,SWITCH\CALC\INACTV,IF($AG166="",SWITCH\CALC\INACTV,IF(AND(LARGE(IF($AF$101:$AF$300=$AF166,$AU$101:$AU$300),1)&gt;1,$AU166=1),SWITCH\CALC\INACTV,SWITCH\CALC\ACTIVE)))),SWITCH\CALC\ACTIVE)</f>
        <v/>
      </c>
      <c r="C166" s="25" t="str">
        <f ca="1">IFERROR(IF($AF166="","",IF(AND(CALCULATOR\LVL\FORMAT\ENTRY="",$X166&lt;&gt;LVL\COL),SWITCH\CALC\INACTV,IF(INDIRECT("'ENROLLMENT'!" &amp; SUBSTITUTE(ADDRESS(1,MATCH(C$1,#REF!,0),4),"1","") &amp; $AC166 )="","",INDIRECT("'ENROLLMENT'!" &amp; SUBSTITUTE(ADDRESS(1,MATCH(C$1,#REF!,0),4),"1","") &amp; $AC166 )))),"")</f>
        <v/>
      </c>
      <c r="D166" s="222" t="e">
        <f t="shared" ca="1" si="109"/>
        <v>#N/A</v>
      </c>
      <c r="F166" s="25">
        <v>-35</v>
      </c>
      <c r="H166" s="139" t="str">
        <f t="shared" ca="1" si="135"/>
        <v/>
      </c>
      <c r="I166" s="140"/>
      <c r="J166" s="143" t="str">
        <f t="shared" si="136"/>
        <v/>
      </c>
      <c r="L166" s="210">
        <f t="shared" si="114"/>
        <v>0</v>
      </c>
      <c r="N166" s="26" t="str">
        <f ca="1">IFERROR(IF(INDIRECT("'ENROLLMENT'!" &amp; SUBSTITUTE(ADDRESS(1,MATCH(N$1,#REF!,0),4),"1","") &amp; $AC166 )="","",INDIRECT("'ENROLLMENT'!" &amp; SUBSTITUTE(ADDRESS(1,MATCH(N$1,#REF!,0),4),"1","") &amp; $AC166 )),"")</f>
        <v/>
      </c>
      <c r="R166" s="27" t="str">
        <f t="shared" ca="1" si="137"/>
        <v/>
      </c>
      <c r="V166" s="27"/>
      <c r="X166" s="27" t="str">
        <f ca="1">IFERROR(IF(INDIRECT("'ENROLLMENT'!" &amp; SUBSTITUTE(ADDRESS(1,MATCH(X$1,#REF!,0),4),"1","") &amp; $AC166 )="","",INDIRECT("'ENROLLMENT'!" &amp; SUBSTITUTE(ADDRESS(1,MATCH(X$1,#REF!,0),4),"1","") &amp; $AC166 )),"")</f>
        <v/>
      </c>
      <c r="Z166" s="4"/>
      <c r="AB166" s="18"/>
      <c r="AC166" s="25" t="str">
        <f t="shared" ref="AC166:AC200" ca="1" si="156">IFERROR(IF($AC165+1&lt;=CALCULATOR\\ENROLLMENT\SID_RNG\Row.END,$AC165+1,""),"")</f>
        <v/>
      </c>
      <c r="AD166" s="20"/>
      <c r="AE166" s="18"/>
      <c r="AF166" s="26"/>
      <c r="AG166" s="30"/>
      <c r="AH166" s="28"/>
      <c r="AI166" s="241"/>
      <c r="AJ166" s="242"/>
      <c r="AK166" s="242"/>
      <c r="AL166" s="242"/>
      <c r="AM166" s="242"/>
      <c r="AN166" s="242"/>
      <c r="AO166" s="242"/>
      <c r="AP166" s="242"/>
      <c r="AQ166" s="243"/>
      <c r="AR166" s="28"/>
      <c r="AS166" s="29"/>
      <c r="AT166" s="19"/>
      <c r="AU166" s="27"/>
      <c r="AV166" s="20"/>
      <c r="AZ166" s="31"/>
      <c r="BM166" s="29" t="str">
        <f ca="1">IFERROR(IF(INDIRECT("'ENROLLMENT'!" &amp; SUBSTITUTE(ADDRESS(1,MATCH(BM$1,#REF!,0),4),"1","") &amp; $AC166 )="","",INDIRECT("'ENROLLMENT'!" &amp; SUBSTITUTE(ADDRESS(1,MATCH(BM$1,#REF!,0),4),"1","") &amp; $AC166 )),"")</f>
        <v/>
      </c>
      <c r="BN166" s="33"/>
      <c r="BO166" s="29" t="str">
        <f ca="1">IFERROR(IF(INDIRECT("'ENROLLMENT'!" &amp; SUBSTITUTE(ADDRESS(1,MATCH(BO$1,#REF!,0),4),"1","") &amp; $AC166 )="","",INDIRECT("'ENROLLMENT'!" &amp; SUBSTITUTE(ADDRESS(1,MATCH(BO$1,#REF!,0),4),"1","") &amp; $AC166 )),"")</f>
        <v/>
      </c>
      <c r="BP166" s="33"/>
      <c r="BQ166" s="29" t="str">
        <f ca="1">IFERROR(IF(INDIRECT("'ENROLLMENT'!" &amp; SUBSTITUTE(ADDRESS(1,MATCH(BQ$1,#REF!,0),4),"1","") &amp; $AC166 )="","",INDIRECT("'ENROLLMENT'!" &amp; SUBSTITUTE(ADDRESS(1,MATCH(BQ$1,#REF!,0),4),"1","") &amp; $AC166 )),"")</f>
        <v/>
      </c>
      <c r="BS166" s="32" t="str">
        <f ca="1">IFERROR(IF(INDIRECT("'ENROLLMENT'!" &amp; SUBSTITUTE(ADDRESS(1,MATCH(BS$1,#REF!,0),4),"1","") &amp; $AC166 )="","",INDIRECT("'ENROLLMENT'!" &amp; SUBSTITUTE(ADDRESS(1,MATCH(BS$1,#REF!,0),4),"1","") &amp; $AC166 )),"")</f>
        <v/>
      </c>
      <c r="BT166" s="43"/>
      <c r="BU166" s="32" t="str">
        <f ca="1">IFERROR(IF(INDIRECT("'ENROLLMENT'!" &amp; SUBSTITUTE(ADDRESS(1,MATCH(BU$1,#REF!,0),4),"1","") &amp; $AC166 )="","",INDIRECT("'ENROLLMENT'!" &amp; SUBSTITUTE(ADDRESS(1,MATCH(BU$1,#REF!,0),4),"1","") &amp; $AC166 )),"")</f>
        <v/>
      </c>
      <c r="BW166" s="33"/>
      <c r="BZ166" s="27"/>
      <c r="CI166" s="30" t="str">
        <f t="shared" si="138"/>
        <v/>
      </c>
      <c r="CM166" s="29"/>
      <c r="CN166" s="33"/>
      <c r="CO166" s="29"/>
      <c r="CP166" s="33"/>
      <c r="CQ166" s="29" t="str">
        <f t="shared" si="139"/>
        <v/>
      </c>
      <c r="CS166" s="32" t="str">
        <f t="shared" si="140"/>
        <v/>
      </c>
      <c r="CT166" s="43"/>
      <c r="CU166" s="32" t="str">
        <f t="shared" ca="1" si="141"/>
        <v/>
      </c>
      <c r="CW166" s="32" t="str">
        <f>IFERROR(IFERROR(IF(CI166="","",SUMIFS(CU$101:CU166,$B$101:$B166,SWITCH\CALC\ACTIVE&amp;"*",$X$101:$X166, IF(CALCULATOR\LVL\FORMAT\ENTRY&lt;&gt;MARKER\CHECK,LVL\COL,"&gt;"""))),"") / IFERROR(IF(CI166="","",SUMIFS($BO$101:$BO166,$B$101:$B166,SWITCH\CALC\ACTIVE&amp;"*",$X$101:$X166, IF(CALCULATOR\LVL\FORMAT\ENTRY&lt;&gt;MARKER\CHECK,LVL\COL,"&gt;"""))),""),"")</f>
        <v/>
      </c>
      <c r="DI166" s="30" t="str">
        <f t="shared" si="142"/>
        <v/>
      </c>
      <c r="DM166" s="29"/>
      <c r="DN166" s="33"/>
      <c r="DO166" s="29"/>
      <c r="DP166" s="33"/>
      <c r="DQ166" s="29" t="str">
        <f t="shared" si="143"/>
        <v/>
      </c>
      <c r="DS166" s="32" t="str">
        <f t="shared" si="144"/>
        <v/>
      </c>
      <c r="DT166" s="43"/>
      <c r="DU166" s="32" t="str">
        <f t="shared" ca="1" si="145"/>
        <v/>
      </c>
      <c r="DW166" s="32" t="str">
        <f>IFERROR(IFERROR(IF(DI166="","",SUMIFS(DU$101:DU166,$B$101:$B166,SWITCH\CALC\ACTIVE&amp;"*",$X$101:$X166, IF(CALCULATOR\LVL\FORMAT\ENTRY&lt;&gt;MARKER\CHECK,LVL\COL,"&gt;"""))),"") / IFERROR(IF(DI166="","",SUMIFS($BO$101:$BO166,$B$101:$B166,SWITCH\CALC\ACTIVE&amp;"*",$X$101:$X166, IF(CALCULATOR\LVL\FORMAT\ENTRY&lt;&gt;MARKER\CHECK,LVL\COL,"&gt;"""))),""),"")</f>
        <v/>
      </c>
      <c r="EI166" s="30" t="str">
        <f t="shared" si="146"/>
        <v/>
      </c>
      <c r="EM166" s="29"/>
      <c r="EN166" s="33"/>
      <c r="EO166" s="29"/>
      <c r="EP166" s="33"/>
      <c r="EQ166" s="29" t="str">
        <f t="shared" si="147"/>
        <v/>
      </c>
      <c r="ES166" s="32" t="str">
        <f t="shared" si="148"/>
        <v/>
      </c>
      <c r="ET166" s="43"/>
      <c r="EU166" s="32" t="str">
        <f t="shared" ca="1" si="149"/>
        <v/>
      </c>
      <c r="EW166" s="32" t="str">
        <f>IFERROR(IFERROR(IF(EI166="","",SUMIFS(EU$101:EU166,$B$101:$B166,SWITCH\CALC\ACTIVE&amp;"*",$X$101:$X166, IF(CALCULATOR\LVL\FORMAT\ENTRY&lt;&gt;MARKER\CHECK,LVL\COL,"&gt;"""))),"") / IFERROR(IF(EI166="","",SUMIFS($BO$101:$BO166,$B$101:$B166,SWITCH\CALC\ACTIVE&amp;"*",$X$101:$X166, IF(CALCULATOR\LVL\FORMAT\ENTRY&lt;&gt;MARKER\CHECK,LVL\COL,"&gt;"""))),""),"")</f>
        <v/>
      </c>
      <c r="FI166" s="30" t="str">
        <f t="shared" si="150"/>
        <v/>
      </c>
      <c r="FM166" s="29"/>
      <c r="FN166" s="33"/>
      <c r="FO166" s="29"/>
      <c r="FP166" s="33"/>
      <c r="FQ166" s="29" t="str">
        <f t="shared" si="151"/>
        <v/>
      </c>
      <c r="FS166" s="32" t="str">
        <f t="shared" si="152"/>
        <v/>
      </c>
      <c r="FT166" s="43"/>
      <c r="FU166" s="32" t="str">
        <f t="shared" ca="1" si="153"/>
        <v/>
      </c>
      <c r="FW166" s="32" t="str">
        <f>IFERROR(IFERROR(IF(FI166="","",SUMIFS(FU$101:FU166,$B$101:$B166,SWITCH\CALC\ACTIVE&amp;"*",$X$101:$X166, IF(CALCULATOR\LVL\FORMAT\ENTRY&lt;&gt;MARKER\CHECK,LVL\COL,"&gt;"""))),"") / IFERROR(IF(FI166="","",SUMIFS($BO$101:$BO166,$B$101:$B166,SWITCH\CALC\ACTIVE&amp;"*",$X$101:$X166, IF(CALCULATOR\LVL\FORMAT\ENTRY&lt;&gt;MARKER\CHECK,LVL\COL,"&gt;"""))),""),"")</f>
        <v/>
      </c>
      <c r="FX166" s="175"/>
      <c r="FZ166" s="32" t="str">
        <f t="shared" ca="1" si="154"/>
        <v/>
      </c>
      <c r="GA166" s="32" t="str">
        <f t="shared" ref="GA166:GM166" ca="1" si="157">IFERROR(IF($J166=LARGE($J$101:$J$300,GA$98), ( INDEX( INDIRECT($FY$95),MATCH(LARGE($J$101:$J$300,GA$98),$J$101:$J$300,0)) ), FZ166 ),"")</f>
        <v/>
      </c>
      <c r="GB166" s="32" t="str">
        <f t="shared" ca="1" si="157"/>
        <v/>
      </c>
      <c r="GC166" s="32" t="str">
        <f t="shared" ca="1" si="157"/>
        <v/>
      </c>
      <c r="GD166" s="32" t="str">
        <f t="shared" ca="1" si="157"/>
        <v/>
      </c>
      <c r="GE166" s="32" t="str">
        <f t="shared" ca="1" si="157"/>
        <v/>
      </c>
      <c r="GF166" s="32" t="str">
        <f t="shared" ca="1" si="157"/>
        <v/>
      </c>
      <c r="GG166" s="32" t="str">
        <f t="shared" ca="1" si="157"/>
        <v/>
      </c>
      <c r="GH166" s="32" t="str">
        <f t="shared" ca="1" si="157"/>
        <v/>
      </c>
      <c r="GI166" s="32" t="str">
        <f t="shared" ca="1" si="157"/>
        <v/>
      </c>
      <c r="GJ166" s="32" t="str">
        <f t="shared" ca="1" si="157"/>
        <v/>
      </c>
      <c r="GK166" s="32" t="str">
        <f t="shared" ca="1" si="157"/>
        <v/>
      </c>
      <c r="GL166" s="32" t="str">
        <f t="shared" ca="1" si="157"/>
        <v/>
      </c>
      <c r="GM166" s="32" t="str">
        <f t="shared" ca="1" si="157"/>
        <v/>
      </c>
    </row>
    <row r="167" spans="2:195" ht="22.5" hidden="1" customHeight="1" thickTop="1" thickBot="1">
      <c r="B167" s="25" t="str">
        <f t="array" ref="B167">IFERROR(IF($AF167="","",IF($C167=SWITCH\CALC\INACTV,SWITCH\CALC\INACTV,IF($AG167="",SWITCH\CALC\INACTV,IF(AND(LARGE(IF($AF$101:$AF$300=$AF167,$AU$101:$AU$300),1)&gt;1,$AU167=1),SWITCH\CALC\INACTV,SWITCH\CALC\ACTIVE)))),SWITCH\CALC\ACTIVE)</f>
        <v/>
      </c>
      <c r="C167" s="25" t="str">
        <f ca="1">IFERROR(IF($AF167="","",IF(AND(CALCULATOR\LVL\FORMAT\ENTRY="",$X167&lt;&gt;LVL\COL),SWITCH\CALC\INACTV,IF(INDIRECT("'ENROLLMENT'!" &amp; SUBSTITUTE(ADDRESS(1,MATCH(C$1,#REF!,0),4),"1","") &amp; $AC167 )="","",INDIRECT("'ENROLLMENT'!" &amp; SUBSTITUTE(ADDRESS(1,MATCH(C$1,#REF!,0),4),"1","") &amp; $AC167 )))),"")</f>
        <v/>
      </c>
      <c r="D167" s="222" t="e">
        <f t="shared" ca="1" si="109"/>
        <v>#N/A</v>
      </c>
      <c r="F167" s="25">
        <v>-34</v>
      </c>
      <c r="H167" s="139" t="str">
        <f t="shared" ca="1" si="135"/>
        <v/>
      </c>
      <c r="I167" s="140"/>
      <c r="J167" s="143" t="str">
        <f t="shared" si="136"/>
        <v/>
      </c>
      <c r="L167" s="210">
        <f t="shared" si="114"/>
        <v>0</v>
      </c>
      <c r="N167" s="26" t="str">
        <f ca="1">IFERROR(IF(INDIRECT("'ENROLLMENT'!" &amp; SUBSTITUTE(ADDRESS(1,MATCH(N$1,#REF!,0),4),"1","") &amp; $AC167 )="","",INDIRECT("'ENROLLMENT'!" &amp; SUBSTITUTE(ADDRESS(1,MATCH(N$1,#REF!,0),4),"1","") &amp; $AC167 )),"")</f>
        <v/>
      </c>
      <c r="R167" s="27" t="str">
        <f t="shared" ca="1" si="137"/>
        <v/>
      </c>
      <c r="V167" s="27"/>
      <c r="X167" s="27" t="str">
        <f ca="1">IFERROR(IF(INDIRECT("'ENROLLMENT'!" &amp; SUBSTITUTE(ADDRESS(1,MATCH(X$1,#REF!,0),4),"1","") &amp; $AC167 )="","",INDIRECT("'ENROLLMENT'!" &amp; SUBSTITUTE(ADDRESS(1,MATCH(X$1,#REF!,0),4),"1","") &amp; $AC167 )),"")</f>
        <v/>
      </c>
      <c r="Z167" s="4"/>
      <c r="AB167" s="18"/>
      <c r="AC167" s="25" t="str">
        <f t="shared" ca="1" si="156"/>
        <v/>
      </c>
      <c r="AD167" s="20"/>
      <c r="AE167" s="18"/>
      <c r="AF167" s="26"/>
      <c r="AG167" s="30"/>
      <c r="AH167" s="28"/>
      <c r="AI167" s="241"/>
      <c r="AJ167" s="242"/>
      <c r="AK167" s="242"/>
      <c r="AL167" s="242"/>
      <c r="AM167" s="242"/>
      <c r="AN167" s="242"/>
      <c r="AO167" s="242"/>
      <c r="AP167" s="242"/>
      <c r="AQ167" s="243"/>
      <c r="AR167" s="28"/>
      <c r="AS167" s="29"/>
      <c r="AT167" s="19"/>
      <c r="AU167" s="27"/>
      <c r="AV167" s="20"/>
      <c r="AZ167" s="31"/>
      <c r="BM167" s="29" t="str">
        <f ca="1">IFERROR(IF(INDIRECT("'ENROLLMENT'!" &amp; SUBSTITUTE(ADDRESS(1,MATCH(BM$1,#REF!,0),4),"1","") &amp; $AC167 )="","",INDIRECT("'ENROLLMENT'!" &amp; SUBSTITUTE(ADDRESS(1,MATCH(BM$1,#REF!,0),4),"1","") &amp; $AC167 )),"")</f>
        <v/>
      </c>
      <c r="BN167" s="33"/>
      <c r="BO167" s="29" t="str">
        <f ca="1">IFERROR(IF(INDIRECT("'ENROLLMENT'!" &amp; SUBSTITUTE(ADDRESS(1,MATCH(BO$1,#REF!,0),4),"1","") &amp; $AC167 )="","",INDIRECT("'ENROLLMENT'!" &amp; SUBSTITUTE(ADDRESS(1,MATCH(BO$1,#REF!,0),4),"1","") &amp; $AC167 )),"")</f>
        <v/>
      </c>
      <c r="BP167" s="33"/>
      <c r="BQ167" s="29" t="str">
        <f ca="1">IFERROR(IF(INDIRECT("'ENROLLMENT'!" &amp; SUBSTITUTE(ADDRESS(1,MATCH(BQ$1,#REF!,0),4),"1","") &amp; $AC167 )="","",INDIRECT("'ENROLLMENT'!" &amp; SUBSTITUTE(ADDRESS(1,MATCH(BQ$1,#REF!,0),4),"1","") &amp; $AC167 )),"")</f>
        <v/>
      </c>
      <c r="BS167" s="32" t="str">
        <f ca="1">IFERROR(IF(INDIRECT("'ENROLLMENT'!" &amp; SUBSTITUTE(ADDRESS(1,MATCH(BS$1,#REF!,0),4),"1","") &amp; $AC167 )="","",INDIRECT("'ENROLLMENT'!" &amp; SUBSTITUTE(ADDRESS(1,MATCH(BS$1,#REF!,0),4),"1","") &amp; $AC167 )),"")</f>
        <v/>
      </c>
      <c r="BT167" s="43"/>
      <c r="BU167" s="32" t="str">
        <f ca="1">IFERROR(IF(INDIRECT("'ENROLLMENT'!" &amp; SUBSTITUTE(ADDRESS(1,MATCH(BU$1,#REF!,0),4),"1","") &amp; $AC167 )="","",INDIRECT("'ENROLLMENT'!" &amp; SUBSTITUTE(ADDRESS(1,MATCH(BU$1,#REF!,0),4),"1","") &amp; $AC167 )),"")</f>
        <v/>
      </c>
      <c r="BW167" s="33"/>
      <c r="BZ167" s="27"/>
      <c r="CI167" s="30" t="str">
        <f t="shared" si="138"/>
        <v/>
      </c>
      <c r="CM167" s="29"/>
      <c r="CN167" s="33"/>
      <c r="CO167" s="29"/>
      <c r="CP167" s="33"/>
      <c r="CQ167" s="29" t="str">
        <f t="shared" si="139"/>
        <v/>
      </c>
      <c r="CS167" s="32" t="str">
        <f t="shared" si="140"/>
        <v/>
      </c>
      <c r="CT167" s="43"/>
      <c r="CU167" s="32" t="str">
        <f t="shared" ca="1" si="141"/>
        <v/>
      </c>
      <c r="CW167" s="32" t="str">
        <f>IFERROR(IFERROR(IF(CI167="","",SUMIFS(CU$101:CU167,$B$101:$B167,SWITCH\CALC\ACTIVE&amp;"*",$X$101:$X167, IF(CALCULATOR\LVL\FORMAT\ENTRY&lt;&gt;MARKER\CHECK,LVL\COL,"&gt;"""))),"") / IFERROR(IF(CI167="","",SUMIFS($BO$101:$BO167,$B$101:$B167,SWITCH\CALC\ACTIVE&amp;"*",$X$101:$X167, IF(CALCULATOR\LVL\FORMAT\ENTRY&lt;&gt;MARKER\CHECK,LVL\COL,"&gt;"""))),""),"")</f>
        <v/>
      </c>
      <c r="DI167" s="30" t="str">
        <f t="shared" si="142"/>
        <v/>
      </c>
      <c r="DM167" s="29"/>
      <c r="DN167" s="33"/>
      <c r="DO167" s="29"/>
      <c r="DP167" s="33"/>
      <c r="DQ167" s="29" t="str">
        <f t="shared" si="143"/>
        <v/>
      </c>
      <c r="DS167" s="32" t="str">
        <f t="shared" si="144"/>
        <v/>
      </c>
      <c r="DT167" s="43"/>
      <c r="DU167" s="32" t="str">
        <f t="shared" ca="1" si="145"/>
        <v/>
      </c>
      <c r="DW167" s="32" t="str">
        <f>IFERROR(IFERROR(IF(DI167="","",SUMIFS(DU$101:DU167,$B$101:$B167,SWITCH\CALC\ACTIVE&amp;"*",$X$101:$X167, IF(CALCULATOR\LVL\FORMAT\ENTRY&lt;&gt;MARKER\CHECK,LVL\COL,"&gt;"""))),"") / IFERROR(IF(DI167="","",SUMIFS($BO$101:$BO167,$B$101:$B167,SWITCH\CALC\ACTIVE&amp;"*",$X$101:$X167, IF(CALCULATOR\LVL\FORMAT\ENTRY&lt;&gt;MARKER\CHECK,LVL\COL,"&gt;"""))),""),"")</f>
        <v/>
      </c>
      <c r="EI167" s="30" t="str">
        <f t="shared" si="146"/>
        <v/>
      </c>
      <c r="EM167" s="29"/>
      <c r="EN167" s="33"/>
      <c r="EO167" s="29"/>
      <c r="EP167" s="33"/>
      <c r="EQ167" s="29" t="str">
        <f t="shared" si="147"/>
        <v/>
      </c>
      <c r="ES167" s="32" t="str">
        <f t="shared" si="148"/>
        <v/>
      </c>
      <c r="ET167" s="43"/>
      <c r="EU167" s="32" t="str">
        <f t="shared" ca="1" si="149"/>
        <v/>
      </c>
      <c r="EW167" s="32" t="str">
        <f>IFERROR(IFERROR(IF(EI167="","",SUMIFS(EU$101:EU167,$B$101:$B167,SWITCH\CALC\ACTIVE&amp;"*",$X$101:$X167, IF(CALCULATOR\LVL\FORMAT\ENTRY&lt;&gt;MARKER\CHECK,LVL\COL,"&gt;"""))),"") / IFERROR(IF(EI167="","",SUMIFS($BO$101:$BO167,$B$101:$B167,SWITCH\CALC\ACTIVE&amp;"*",$X$101:$X167, IF(CALCULATOR\LVL\FORMAT\ENTRY&lt;&gt;MARKER\CHECK,LVL\COL,"&gt;"""))),""),"")</f>
        <v/>
      </c>
      <c r="FI167" s="30" t="str">
        <f t="shared" si="150"/>
        <v/>
      </c>
      <c r="FM167" s="29"/>
      <c r="FN167" s="33"/>
      <c r="FO167" s="29"/>
      <c r="FP167" s="33"/>
      <c r="FQ167" s="29" t="str">
        <f t="shared" si="151"/>
        <v/>
      </c>
      <c r="FS167" s="32" t="str">
        <f t="shared" si="152"/>
        <v/>
      </c>
      <c r="FT167" s="43"/>
      <c r="FU167" s="32" t="str">
        <f t="shared" ca="1" si="153"/>
        <v/>
      </c>
      <c r="FW167" s="32" t="str">
        <f>IFERROR(IFERROR(IF(FI167="","",SUMIFS(FU$101:FU167,$B$101:$B167,SWITCH\CALC\ACTIVE&amp;"*",$X$101:$X167, IF(CALCULATOR\LVL\FORMAT\ENTRY&lt;&gt;MARKER\CHECK,LVL\COL,"&gt;"""))),"") / IFERROR(IF(FI167="","",SUMIFS($BO$101:$BO167,$B$101:$B167,SWITCH\CALC\ACTIVE&amp;"*",$X$101:$X167, IF(CALCULATOR\LVL\FORMAT\ENTRY&lt;&gt;MARKER\CHECK,LVL\COL,"&gt;"""))),""),"")</f>
        <v/>
      </c>
      <c r="FX167" s="175"/>
      <c r="FZ167" s="32" t="str">
        <f t="shared" ca="1" si="154"/>
        <v/>
      </c>
      <c r="GA167" s="32" t="str">
        <f t="shared" ref="GA167:GM167" ca="1" si="158">IFERROR(IF($J167=LARGE($J$101:$J$300,GA$98), ( INDEX( INDIRECT($FY$95),MATCH(LARGE($J$101:$J$300,GA$98),$J$101:$J$300,0)) ), FZ167 ),"")</f>
        <v/>
      </c>
      <c r="GB167" s="32" t="str">
        <f t="shared" ca="1" si="158"/>
        <v/>
      </c>
      <c r="GC167" s="32" t="str">
        <f t="shared" ca="1" si="158"/>
        <v/>
      </c>
      <c r="GD167" s="32" t="str">
        <f t="shared" ca="1" si="158"/>
        <v/>
      </c>
      <c r="GE167" s="32" t="str">
        <f t="shared" ca="1" si="158"/>
        <v/>
      </c>
      <c r="GF167" s="32" t="str">
        <f t="shared" ca="1" si="158"/>
        <v/>
      </c>
      <c r="GG167" s="32" t="str">
        <f t="shared" ca="1" si="158"/>
        <v/>
      </c>
      <c r="GH167" s="32" t="str">
        <f t="shared" ca="1" si="158"/>
        <v/>
      </c>
      <c r="GI167" s="32" t="str">
        <f t="shared" ca="1" si="158"/>
        <v/>
      </c>
      <c r="GJ167" s="32" t="str">
        <f t="shared" ca="1" si="158"/>
        <v/>
      </c>
      <c r="GK167" s="32" t="str">
        <f t="shared" ca="1" si="158"/>
        <v/>
      </c>
      <c r="GL167" s="32" t="str">
        <f t="shared" ca="1" si="158"/>
        <v/>
      </c>
      <c r="GM167" s="32" t="str">
        <f t="shared" ca="1" si="158"/>
        <v/>
      </c>
    </row>
    <row r="168" spans="2:195" ht="22.5" hidden="1" customHeight="1" thickTop="1" thickBot="1">
      <c r="B168" s="25" t="str">
        <f t="array" ref="B168">IFERROR(IF($AF168="","",IF($C168=SWITCH\CALC\INACTV,SWITCH\CALC\INACTV,IF($AG168="",SWITCH\CALC\INACTV,IF(AND(LARGE(IF($AF$101:$AF$300=$AF168,$AU$101:$AU$300),1)&gt;1,$AU168=1),SWITCH\CALC\INACTV,SWITCH\CALC\ACTIVE)))),SWITCH\CALC\ACTIVE)</f>
        <v/>
      </c>
      <c r="C168" s="25" t="str">
        <f ca="1">IFERROR(IF($AF168="","",IF(AND(CALCULATOR\LVL\FORMAT\ENTRY="",$X168&lt;&gt;LVL\COL),SWITCH\CALC\INACTV,IF(INDIRECT("'ENROLLMENT'!" &amp; SUBSTITUTE(ADDRESS(1,MATCH(C$1,#REF!,0),4),"1","") &amp; $AC168 )="","",INDIRECT("'ENROLLMENT'!" &amp; SUBSTITUTE(ADDRESS(1,MATCH(C$1,#REF!,0),4),"1","") &amp; $AC168 )))),"")</f>
        <v/>
      </c>
      <c r="D168" s="222" t="e">
        <f t="shared" ca="1" si="109"/>
        <v>#N/A</v>
      </c>
      <c r="F168" s="25">
        <v>-33</v>
      </c>
      <c r="H168" s="139" t="str">
        <f t="shared" ca="1" si="135"/>
        <v/>
      </c>
      <c r="I168" s="140"/>
      <c r="J168" s="143" t="str">
        <f t="shared" si="136"/>
        <v/>
      </c>
      <c r="L168" s="210">
        <f t="shared" si="114"/>
        <v>0</v>
      </c>
      <c r="N168" s="26" t="str">
        <f ca="1">IFERROR(IF(INDIRECT("'ENROLLMENT'!" &amp; SUBSTITUTE(ADDRESS(1,MATCH(N$1,#REF!,0),4),"1","") &amp; $AC168 )="","",INDIRECT("'ENROLLMENT'!" &amp; SUBSTITUTE(ADDRESS(1,MATCH(N$1,#REF!,0),4),"1","") &amp; $AC168 )),"")</f>
        <v/>
      </c>
      <c r="R168" s="27" t="str">
        <f t="shared" ca="1" si="137"/>
        <v/>
      </c>
      <c r="V168" s="27"/>
      <c r="X168" s="27" t="str">
        <f ca="1">IFERROR(IF(INDIRECT("'ENROLLMENT'!" &amp; SUBSTITUTE(ADDRESS(1,MATCH(X$1,#REF!,0),4),"1","") &amp; $AC168 )="","",INDIRECT("'ENROLLMENT'!" &amp; SUBSTITUTE(ADDRESS(1,MATCH(X$1,#REF!,0),4),"1","") &amp; $AC168 )),"")</f>
        <v/>
      </c>
      <c r="Z168" s="4"/>
      <c r="AB168" s="18"/>
      <c r="AC168" s="25" t="str">
        <f t="shared" ca="1" si="156"/>
        <v/>
      </c>
      <c r="AD168" s="20"/>
      <c r="AE168" s="18"/>
      <c r="AF168" s="26"/>
      <c r="AG168" s="30"/>
      <c r="AH168" s="28"/>
      <c r="AI168" s="241"/>
      <c r="AJ168" s="242"/>
      <c r="AK168" s="242"/>
      <c r="AL168" s="242"/>
      <c r="AM168" s="242"/>
      <c r="AN168" s="242"/>
      <c r="AO168" s="242"/>
      <c r="AP168" s="242"/>
      <c r="AQ168" s="243"/>
      <c r="AR168" s="28"/>
      <c r="AS168" s="29"/>
      <c r="AT168" s="19"/>
      <c r="AU168" s="27"/>
      <c r="AV168" s="20"/>
      <c r="AZ168" s="31"/>
      <c r="BM168" s="29" t="str">
        <f ca="1">IFERROR(IF(INDIRECT("'ENROLLMENT'!" &amp; SUBSTITUTE(ADDRESS(1,MATCH(BM$1,#REF!,0),4),"1","") &amp; $AC168 )="","",INDIRECT("'ENROLLMENT'!" &amp; SUBSTITUTE(ADDRESS(1,MATCH(BM$1,#REF!,0),4),"1","") &amp; $AC168 )),"")</f>
        <v/>
      </c>
      <c r="BN168" s="33"/>
      <c r="BO168" s="29" t="str">
        <f ca="1">IFERROR(IF(INDIRECT("'ENROLLMENT'!" &amp; SUBSTITUTE(ADDRESS(1,MATCH(BO$1,#REF!,0),4),"1","") &amp; $AC168 )="","",INDIRECT("'ENROLLMENT'!" &amp; SUBSTITUTE(ADDRESS(1,MATCH(BO$1,#REF!,0),4),"1","") &amp; $AC168 )),"")</f>
        <v/>
      </c>
      <c r="BP168" s="33"/>
      <c r="BQ168" s="29" t="str">
        <f ca="1">IFERROR(IF(INDIRECT("'ENROLLMENT'!" &amp; SUBSTITUTE(ADDRESS(1,MATCH(BQ$1,#REF!,0),4),"1","") &amp; $AC168 )="","",INDIRECT("'ENROLLMENT'!" &amp; SUBSTITUTE(ADDRESS(1,MATCH(BQ$1,#REF!,0),4),"1","") &amp; $AC168 )),"")</f>
        <v/>
      </c>
      <c r="BS168" s="32" t="str">
        <f ca="1">IFERROR(IF(INDIRECT("'ENROLLMENT'!" &amp; SUBSTITUTE(ADDRESS(1,MATCH(BS$1,#REF!,0),4),"1","") &amp; $AC168 )="","",INDIRECT("'ENROLLMENT'!" &amp; SUBSTITUTE(ADDRESS(1,MATCH(BS$1,#REF!,0),4),"1","") &amp; $AC168 )),"")</f>
        <v/>
      </c>
      <c r="BT168" s="43"/>
      <c r="BU168" s="32" t="str">
        <f ca="1">IFERROR(IF(INDIRECT("'ENROLLMENT'!" &amp; SUBSTITUTE(ADDRESS(1,MATCH(BU$1,#REF!,0),4),"1","") &amp; $AC168 )="","",INDIRECT("'ENROLLMENT'!" &amp; SUBSTITUTE(ADDRESS(1,MATCH(BU$1,#REF!,0),4),"1","") &amp; $AC168 )),"")</f>
        <v/>
      </c>
      <c r="BW168" s="33"/>
      <c r="BZ168" s="27"/>
      <c r="CI168" s="30" t="str">
        <f t="shared" si="138"/>
        <v/>
      </c>
      <c r="CM168" s="29"/>
      <c r="CN168" s="33"/>
      <c r="CO168" s="29"/>
      <c r="CP168" s="33"/>
      <c r="CQ168" s="29" t="str">
        <f t="shared" si="139"/>
        <v/>
      </c>
      <c r="CS168" s="32" t="str">
        <f t="shared" si="140"/>
        <v/>
      </c>
      <c r="CT168" s="43"/>
      <c r="CU168" s="32" t="str">
        <f t="shared" ca="1" si="141"/>
        <v/>
      </c>
      <c r="CW168" s="32" t="str">
        <f>IFERROR(IFERROR(IF(CI168="","",SUMIFS(CU$101:CU168,$B$101:$B168,SWITCH\CALC\ACTIVE&amp;"*",$X$101:$X168, IF(CALCULATOR\LVL\FORMAT\ENTRY&lt;&gt;MARKER\CHECK,LVL\COL,"&gt;"""))),"") / IFERROR(IF(CI168="","",SUMIFS($BO$101:$BO168,$B$101:$B168,SWITCH\CALC\ACTIVE&amp;"*",$X$101:$X168, IF(CALCULATOR\LVL\FORMAT\ENTRY&lt;&gt;MARKER\CHECK,LVL\COL,"&gt;"""))),""),"")</f>
        <v/>
      </c>
      <c r="DI168" s="30" t="str">
        <f t="shared" si="142"/>
        <v/>
      </c>
      <c r="DM168" s="29"/>
      <c r="DN168" s="33"/>
      <c r="DO168" s="29"/>
      <c r="DP168" s="33"/>
      <c r="DQ168" s="29" t="str">
        <f t="shared" si="143"/>
        <v/>
      </c>
      <c r="DS168" s="32" t="str">
        <f t="shared" si="144"/>
        <v/>
      </c>
      <c r="DT168" s="43"/>
      <c r="DU168" s="32" t="str">
        <f t="shared" ca="1" si="145"/>
        <v/>
      </c>
      <c r="DW168" s="32" t="str">
        <f>IFERROR(IFERROR(IF(DI168="","",SUMIFS(DU$101:DU168,$B$101:$B168,SWITCH\CALC\ACTIVE&amp;"*",$X$101:$X168, IF(CALCULATOR\LVL\FORMAT\ENTRY&lt;&gt;MARKER\CHECK,LVL\COL,"&gt;"""))),"") / IFERROR(IF(DI168="","",SUMIFS($BO$101:$BO168,$B$101:$B168,SWITCH\CALC\ACTIVE&amp;"*",$X$101:$X168, IF(CALCULATOR\LVL\FORMAT\ENTRY&lt;&gt;MARKER\CHECK,LVL\COL,"&gt;"""))),""),"")</f>
        <v/>
      </c>
      <c r="EI168" s="30" t="str">
        <f t="shared" si="146"/>
        <v/>
      </c>
      <c r="EM168" s="29"/>
      <c r="EN168" s="33"/>
      <c r="EO168" s="29"/>
      <c r="EP168" s="33"/>
      <c r="EQ168" s="29" t="str">
        <f t="shared" si="147"/>
        <v/>
      </c>
      <c r="ES168" s="32" t="str">
        <f t="shared" si="148"/>
        <v/>
      </c>
      <c r="ET168" s="43"/>
      <c r="EU168" s="32" t="str">
        <f t="shared" ca="1" si="149"/>
        <v/>
      </c>
      <c r="EW168" s="32" t="str">
        <f>IFERROR(IFERROR(IF(EI168="","",SUMIFS(EU$101:EU168,$B$101:$B168,SWITCH\CALC\ACTIVE&amp;"*",$X$101:$X168, IF(CALCULATOR\LVL\FORMAT\ENTRY&lt;&gt;MARKER\CHECK,LVL\COL,"&gt;"""))),"") / IFERROR(IF(EI168="","",SUMIFS($BO$101:$BO168,$B$101:$B168,SWITCH\CALC\ACTIVE&amp;"*",$X$101:$X168, IF(CALCULATOR\LVL\FORMAT\ENTRY&lt;&gt;MARKER\CHECK,LVL\COL,"&gt;"""))),""),"")</f>
        <v/>
      </c>
      <c r="FI168" s="30" t="str">
        <f t="shared" si="150"/>
        <v/>
      </c>
      <c r="FM168" s="29"/>
      <c r="FN168" s="33"/>
      <c r="FO168" s="29"/>
      <c r="FP168" s="33"/>
      <c r="FQ168" s="29" t="str">
        <f t="shared" si="151"/>
        <v/>
      </c>
      <c r="FS168" s="32" t="str">
        <f t="shared" si="152"/>
        <v/>
      </c>
      <c r="FT168" s="43"/>
      <c r="FU168" s="32" t="str">
        <f t="shared" ca="1" si="153"/>
        <v/>
      </c>
      <c r="FW168" s="32" t="str">
        <f>IFERROR(IFERROR(IF(FI168="","",SUMIFS(FU$101:FU168,$B$101:$B168,SWITCH\CALC\ACTIVE&amp;"*",$X$101:$X168, IF(CALCULATOR\LVL\FORMAT\ENTRY&lt;&gt;MARKER\CHECK,LVL\COL,"&gt;"""))),"") / IFERROR(IF(FI168="","",SUMIFS($BO$101:$BO168,$B$101:$B168,SWITCH\CALC\ACTIVE&amp;"*",$X$101:$X168, IF(CALCULATOR\LVL\FORMAT\ENTRY&lt;&gt;MARKER\CHECK,LVL\COL,"&gt;"""))),""),"")</f>
        <v/>
      </c>
      <c r="FX168" s="175"/>
      <c r="FZ168" s="32" t="str">
        <f t="shared" ca="1" si="154"/>
        <v/>
      </c>
      <c r="GA168" s="32" t="str">
        <f t="shared" ref="GA168:GM168" ca="1" si="159">IFERROR(IF($J168=LARGE($J$101:$J$300,GA$98), ( INDEX( INDIRECT($FY$95),MATCH(LARGE($J$101:$J$300,GA$98),$J$101:$J$300,0)) ), FZ168 ),"")</f>
        <v/>
      </c>
      <c r="GB168" s="32" t="str">
        <f t="shared" ca="1" si="159"/>
        <v/>
      </c>
      <c r="GC168" s="32" t="str">
        <f t="shared" ca="1" si="159"/>
        <v/>
      </c>
      <c r="GD168" s="32" t="str">
        <f t="shared" ca="1" si="159"/>
        <v/>
      </c>
      <c r="GE168" s="32" t="str">
        <f t="shared" ca="1" si="159"/>
        <v/>
      </c>
      <c r="GF168" s="32" t="str">
        <f t="shared" ca="1" si="159"/>
        <v/>
      </c>
      <c r="GG168" s="32" t="str">
        <f t="shared" ca="1" si="159"/>
        <v/>
      </c>
      <c r="GH168" s="32" t="str">
        <f t="shared" ca="1" si="159"/>
        <v/>
      </c>
      <c r="GI168" s="32" t="str">
        <f t="shared" ca="1" si="159"/>
        <v/>
      </c>
      <c r="GJ168" s="32" t="str">
        <f t="shared" ca="1" si="159"/>
        <v/>
      </c>
      <c r="GK168" s="32" t="str">
        <f t="shared" ca="1" si="159"/>
        <v/>
      </c>
      <c r="GL168" s="32" t="str">
        <f t="shared" ca="1" si="159"/>
        <v/>
      </c>
      <c r="GM168" s="32" t="str">
        <f t="shared" ca="1" si="159"/>
        <v/>
      </c>
    </row>
    <row r="169" spans="2:195" ht="22.5" hidden="1" customHeight="1" thickTop="1" thickBot="1">
      <c r="B169" s="25" t="str">
        <f t="array" ref="B169">IFERROR(IF($AF169="","",IF($C169=SWITCH\CALC\INACTV,SWITCH\CALC\INACTV,IF($AG169="",SWITCH\CALC\INACTV,IF(AND(LARGE(IF($AF$101:$AF$300=$AF169,$AU$101:$AU$300),1)&gt;1,$AU169=1),SWITCH\CALC\INACTV,SWITCH\CALC\ACTIVE)))),SWITCH\CALC\ACTIVE)</f>
        <v/>
      </c>
      <c r="C169" s="25" t="str">
        <f ca="1">IFERROR(IF($AF169="","",IF(AND(CALCULATOR\LVL\FORMAT\ENTRY="",$X169&lt;&gt;LVL\COL),SWITCH\CALC\INACTV,IF(INDIRECT("'ENROLLMENT'!" &amp; SUBSTITUTE(ADDRESS(1,MATCH(C$1,#REF!,0),4),"1","") &amp; $AC169 )="","",INDIRECT("'ENROLLMENT'!" &amp; SUBSTITUTE(ADDRESS(1,MATCH(C$1,#REF!,0),4),"1","") &amp; $AC169 )))),"")</f>
        <v/>
      </c>
      <c r="D169" s="222" t="e">
        <f t="shared" ca="1" si="109"/>
        <v>#N/A</v>
      </c>
      <c r="F169" s="25">
        <v>-32</v>
      </c>
      <c r="H169" s="139" t="str">
        <f t="shared" ca="1" si="135"/>
        <v/>
      </c>
      <c r="I169" s="140"/>
      <c r="J169" s="143" t="str">
        <f t="shared" si="136"/>
        <v/>
      </c>
      <c r="L169" s="210">
        <f t="shared" si="114"/>
        <v>0</v>
      </c>
      <c r="N169" s="26" t="str">
        <f ca="1">IFERROR(IF(INDIRECT("'ENROLLMENT'!" &amp; SUBSTITUTE(ADDRESS(1,MATCH(N$1,#REF!,0),4),"1","") &amp; $AC169 )="","",INDIRECT("'ENROLLMENT'!" &amp; SUBSTITUTE(ADDRESS(1,MATCH(N$1,#REF!,0),4),"1","") &amp; $AC169 )),"")</f>
        <v/>
      </c>
      <c r="R169" s="27" t="str">
        <f t="shared" ca="1" si="137"/>
        <v/>
      </c>
      <c r="V169" s="27"/>
      <c r="X169" s="27" t="str">
        <f ca="1">IFERROR(IF(INDIRECT("'ENROLLMENT'!" &amp; SUBSTITUTE(ADDRESS(1,MATCH(X$1,#REF!,0),4),"1","") &amp; $AC169 )="","",INDIRECT("'ENROLLMENT'!" &amp; SUBSTITUTE(ADDRESS(1,MATCH(X$1,#REF!,0),4),"1","") &amp; $AC169 )),"")</f>
        <v/>
      </c>
      <c r="Z169" s="4"/>
      <c r="AB169" s="18"/>
      <c r="AC169" s="25" t="str">
        <f t="shared" ca="1" si="156"/>
        <v/>
      </c>
      <c r="AD169" s="20"/>
      <c r="AE169" s="18"/>
      <c r="AF169" s="26"/>
      <c r="AG169" s="30"/>
      <c r="AH169" s="28"/>
      <c r="AI169" s="241"/>
      <c r="AJ169" s="242"/>
      <c r="AK169" s="242"/>
      <c r="AL169" s="242"/>
      <c r="AM169" s="242"/>
      <c r="AN169" s="242"/>
      <c r="AO169" s="242"/>
      <c r="AP169" s="242"/>
      <c r="AQ169" s="243"/>
      <c r="AR169" s="28"/>
      <c r="AS169" s="29"/>
      <c r="AT169" s="19"/>
      <c r="AU169" s="27"/>
      <c r="AV169" s="20"/>
      <c r="AZ169" s="31"/>
      <c r="BM169" s="29" t="str">
        <f ca="1">IFERROR(IF(INDIRECT("'ENROLLMENT'!" &amp; SUBSTITUTE(ADDRESS(1,MATCH(BM$1,#REF!,0),4),"1","") &amp; $AC169 )="","",INDIRECT("'ENROLLMENT'!" &amp; SUBSTITUTE(ADDRESS(1,MATCH(BM$1,#REF!,0),4),"1","") &amp; $AC169 )),"")</f>
        <v/>
      </c>
      <c r="BN169" s="33"/>
      <c r="BO169" s="29" t="str">
        <f ca="1">IFERROR(IF(INDIRECT("'ENROLLMENT'!" &amp; SUBSTITUTE(ADDRESS(1,MATCH(BO$1,#REF!,0),4),"1","") &amp; $AC169 )="","",INDIRECT("'ENROLLMENT'!" &amp; SUBSTITUTE(ADDRESS(1,MATCH(BO$1,#REF!,0),4),"1","") &amp; $AC169 )),"")</f>
        <v/>
      </c>
      <c r="BP169" s="33"/>
      <c r="BQ169" s="29" t="str">
        <f ca="1">IFERROR(IF(INDIRECT("'ENROLLMENT'!" &amp; SUBSTITUTE(ADDRESS(1,MATCH(BQ$1,#REF!,0),4),"1","") &amp; $AC169 )="","",INDIRECT("'ENROLLMENT'!" &amp; SUBSTITUTE(ADDRESS(1,MATCH(BQ$1,#REF!,0),4),"1","") &amp; $AC169 )),"")</f>
        <v/>
      </c>
      <c r="BS169" s="32" t="str">
        <f ca="1">IFERROR(IF(INDIRECT("'ENROLLMENT'!" &amp; SUBSTITUTE(ADDRESS(1,MATCH(BS$1,#REF!,0),4),"1","") &amp; $AC169 )="","",INDIRECT("'ENROLLMENT'!" &amp; SUBSTITUTE(ADDRESS(1,MATCH(BS$1,#REF!,0),4),"1","") &amp; $AC169 )),"")</f>
        <v/>
      </c>
      <c r="BT169" s="43"/>
      <c r="BU169" s="32" t="str">
        <f ca="1">IFERROR(IF(INDIRECT("'ENROLLMENT'!" &amp; SUBSTITUTE(ADDRESS(1,MATCH(BU$1,#REF!,0),4),"1","") &amp; $AC169 )="","",INDIRECT("'ENROLLMENT'!" &amp; SUBSTITUTE(ADDRESS(1,MATCH(BU$1,#REF!,0),4),"1","") &amp; $AC169 )),"")</f>
        <v/>
      </c>
      <c r="BW169" s="33"/>
      <c r="BZ169" s="27"/>
      <c r="CI169" s="30" t="str">
        <f t="shared" si="138"/>
        <v/>
      </c>
      <c r="CM169" s="29"/>
      <c r="CN169" s="33"/>
      <c r="CO169" s="29"/>
      <c r="CP169" s="33"/>
      <c r="CQ169" s="29" t="str">
        <f t="shared" si="139"/>
        <v/>
      </c>
      <c r="CS169" s="32" t="str">
        <f t="shared" si="140"/>
        <v/>
      </c>
      <c r="CT169" s="43"/>
      <c r="CU169" s="32" t="str">
        <f t="shared" ca="1" si="141"/>
        <v/>
      </c>
      <c r="CW169" s="32" t="str">
        <f>IFERROR(IFERROR(IF(CI169="","",SUMIFS(CU$101:CU169,$B$101:$B169,SWITCH\CALC\ACTIVE&amp;"*",$X$101:$X169, IF(CALCULATOR\LVL\FORMAT\ENTRY&lt;&gt;MARKER\CHECK,LVL\COL,"&gt;"""))),"") / IFERROR(IF(CI169="","",SUMIFS($BO$101:$BO169,$B$101:$B169,SWITCH\CALC\ACTIVE&amp;"*",$X$101:$X169, IF(CALCULATOR\LVL\FORMAT\ENTRY&lt;&gt;MARKER\CHECK,LVL\COL,"&gt;"""))),""),"")</f>
        <v/>
      </c>
      <c r="DI169" s="30" t="str">
        <f t="shared" si="142"/>
        <v/>
      </c>
      <c r="DM169" s="29"/>
      <c r="DN169" s="33"/>
      <c r="DO169" s="29"/>
      <c r="DP169" s="33"/>
      <c r="DQ169" s="29" t="str">
        <f t="shared" si="143"/>
        <v/>
      </c>
      <c r="DS169" s="32" t="str">
        <f t="shared" si="144"/>
        <v/>
      </c>
      <c r="DT169" s="43"/>
      <c r="DU169" s="32" t="str">
        <f t="shared" ca="1" si="145"/>
        <v/>
      </c>
      <c r="DW169" s="32" t="str">
        <f>IFERROR(IFERROR(IF(DI169="","",SUMIFS(DU$101:DU169,$B$101:$B169,SWITCH\CALC\ACTIVE&amp;"*",$X$101:$X169, IF(CALCULATOR\LVL\FORMAT\ENTRY&lt;&gt;MARKER\CHECK,LVL\COL,"&gt;"""))),"") / IFERROR(IF(DI169="","",SUMIFS($BO$101:$BO169,$B$101:$B169,SWITCH\CALC\ACTIVE&amp;"*",$X$101:$X169, IF(CALCULATOR\LVL\FORMAT\ENTRY&lt;&gt;MARKER\CHECK,LVL\COL,"&gt;"""))),""),"")</f>
        <v/>
      </c>
      <c r="EI169" s="30" t="str">
        <f t="shared" si="146"/>
        <v/>
      </c>
      <c r="EM169" s="29"/>
      <c r="EN169" s="33"/>
      <c r="EO169" s="29"/>
      <c r="EP169" s="33"/>
      <c r="EQ169" s="29" t="str">
        <f t="shared" si="147"/>
        <v/>
      </c>
      <c r="ES169" s="32" t="str">
        <f t="shared" si="148"/>
        <v/>
      </c>
      <c r="ET169" s="43"/>
      <c r="EU169" s="32" t="str">
        <f t="shared" ca="1" si="149"/>
        <v/>
      </c>
      <c r="EW169" s="32" t="str">
        <f>IFERROR(IFERROR(IF(EI169="","",SUMIFS(EU$101:EU169,$B$101:$B169,SWITCH\CALC\ACTIVE&amp;"*",$X$101:$X169, IF(CALCULATOR\LVL\FORMAT\ENTRY&lt;&gt;MARKER\CHECK,LVL\COL,"&gt;"""))),"") / IFERROR(IF(EI169="","",SUMIFS($BO$101:$BO169,$B$101:$B169,SWITCH\CALC\ACTIVE&amp;"*",$X$101:$X169, IF(CALCULATOR\LVL\FORMAT\ENTRY&lt;&gt;MARKER\CHECK,LVL\COL,"&gt;"""))),""),"")</f>
        <v/>
      </c>
      <c r="FI169" s="30" t="str">
        <f t="shared" si="150"/>
        <v/>
      </c>
      <c r="FM169" s="29"/>
      <c r="FN169" s="33"/>
      <c r="FO169" s="29"/>
      <c r="FP169" s="33"/>
      <c r="FQ169" s="29" t="str">
        <f t="shared" si="151"/>
        <v/>
      </c>
      <c r="FS169" s="32" t="str">
        <f t="shared" si="152"/>
        <v/>
      </c>
      <c r="FT169" s="43"/>
      <c r="FU169" s="32" t="str">
        <f t="shared" ca="1" si="153"/>
        <v/>
      </c>
      <c r="FW169" s="32" t="str">
        <f>IFERROR(IFERROR(IF(FI169="","",SUMIFS(FU$101:FU169,$B$101:$B169,SWITCH\CALC\ACTIVE&amp;"*",$X$101:$X169, IF(CALCULATOR\LVL\FORMAT\ENTRY&lt;&gt;MARKER\CHECK,LVL\COL,"&gt;"""))),"") / IFERROR(IF(FI169="","",SUMIFS($BO$101:$BO169,$B$101:$B169,SWITCH\CALC\ACTIVE&amp;"*",$X$101:$X169, IF(CALCULATOR\LVL\FORMAT\ENTRY&lt;&gt;MARKER\CHECK,LVL\COL,"&gt;"""))),""),"")</f>
        <v/>
      </c>
      <c r="FX169" s="175"/>
      <c r="FZ169" s="32" t="str">
        <f t="shared" ca="1" si="154"/>
        <v/>
      </c>
      <c r="GA169" s="32" t="str">
        <f t="shared" ref="GA169:GM169" ca="1" si="160">IFERROR(IF($J169=LARGE($J$101:$J$300,GA$98), ( INDEX( INDIRECT($FY$95),MATCH(LARGE($J$101:$J$300,GA$98),$J$101:$J$300,0)) ), FZ169 ),"")</f>
        <v/>
      </c>
      <c r="GB169" s="32" t="str">
        <f t="shared" ca="1" si="160"/>
        <v/>
      </c>
      <c r="GC169" s="32" t="str">
        <f t="shared" ca="1" si="160"/>
        <v/>
      </c>
      <c r="GD169" s="32" t="str">
        <f t="shared" ca="1" si="160"/>
        <v/>
      </c>
      <c r="GE169" s="32" t="str">
        <f t="shared" ca="1" si="160"/>
        <v/>
      </c>
      <c r="GF169" s="32" t="str">
        <f t="shared" ca="1" si="160"/>
        <v/>
      </c>
      <c r="GG169" s="32" t="str">
        <f t="shared" ca="1" si="160"/>
        <v/>
      </c>
      <c r="GH169" s="32" t="str">
        <f t="shared" ca="1" si="160"/>
        <v/>
      </c>
      <c r="GI169" s="32" t="str">
        <f t="shared" ca="1" si="160"/>
        <v/>
      </c>
      <c r="GJ169" s="32" t="str">
        <f t="shared" ca="1" si="160"/>
        <v/>
      </c>
      <c r="GK169" s="32" t="str">
        <f t="shared" ca="1" si="160"/>
        <v/>
      </c>
      <c r="GL169" s="32" t="str">
        <f t="shared" ca="1" si="160"/>
        <v/>
      </c>
      <c r="GM169" s="32" t="str">
        <f t="shared" ca="1" si="160"/>
        <v/>
      </c>
    </row>
    <row r="170" spans="2:195" ht="22.5" hidden="1" customHeight="1" thickTop="1" thickBot="1">
      <c r="B170" s="25" t="str">
        <f t="array" ref="B170">IFERROR(IF($AF170="","",IF($C170=SWITCH\CALC\INACTV,SWITCH\CALC\INACTV,IF($AG170="",SWITCH\CALC\INACTV,IF(AND(LARGE(IF($AF$101:$AF$300=$AF170,$AU$101:$AU$300),1)&gt;1,$AU170=1),SWITCH\CALC\INACTV,SWITCH\CALC\ACTIVE)))),SWITCH\CALC\ACTIVE)</f>
        <v/>
      </c>
      <c r="C170" s="25" t="str">
        <f ca="1">IFERROR(IF($AF170="","",IF(AND(CALCULATOR\LVL\FORMAT\ENTRY="",$X170&lt;&gt;LVL\COL),SWITCH\CALC\INACTV,IF(INDIRECT("'ENROLLMENT'!" &amp; SUBSTITUTE(ADDRESS(1,MATCH(C$1,#REF!,0),4),"1","") &amp; $AC170 )="","",INDIRECT("'ENROLLMENT'!" &amp; SUBSTITUTE(ADDRESS(1,MATCH(C$1,#REF!,0),4),"1","") &amp; $AC170 )))),"")</f>
        <v/>
      </c>
      <c r="D170" s="222" t="e">
        <f t="shared" ca="1" si="109"/>
        <v>#N/A</v>
      </c>
      <c r="F170" s="25">
        <v>-31</v>
      </c>
      <c r="H170" s="139" t="str">
        <f t="shared" ca="1" si="135"/>
        <v/>
      </c>
      <c r="I170" s="140"/>
      <c r="J170" s="143" t="str">
        <f t="shared" si="136"/>
        <v/>
      </c>
      <c r="L170" s="210">
        <f t="shared" si="114"/>
        <v>0</v>
      </c>
      <c r="N170" s="26" t="str">
        <f ca="1">IFERROR(IF(INDIRECT("'ENROLLMENT'!" &amp; SUBSTITUTE(ADDRESS(1,MATCH(N$1,#REF!,0),4),"1","") &amp; $AC170 )="","",INDIRECT("'ENROLLMENT'!" &amp; SUBSTITUTE(ADDRESS(1,MATCH(N$1,#REF!,0),4),"1","") &amp; $AC170 )),"")</f>
        <v/>
      </c>
      <c r="R170" s="27" t="str">
        <f t="shared" ca="1" si="137"/>
        <v/>
      </c>
      <c r="V170" s="27"/>
      <c r="X170" s="27" t="str">
        <f ca="1">IFERROR(IF(INDIRECT("'ENROLLMENT'!" &amp; SUBSTITUTE(ADDRESS(1,MATCH(X$1,#REF!,0),4),"1","") &amp; $AC170 )="","",INDIRECT("'ENROLLMENT'!" &amp; SUBSTITUTE(ADDRESS(1,MATCH(X$1,#REF!,0),4),"1","") &amp; $AC170 )),"")</f>
        <v/>
      </c>
      <c r="Z170" s="4"/>
      <c r="AB170" s="18"/>
      <c r="AC170" s="25" t="str">
        <f t="shared" ca="1" si="156"/>
        <v/>
      </c>
      <c r="AD170" s="20"/>
      <c r="AE170" s="18"/>
      <c r="AF170" s="26"/>
      <c r="AG170" s="30"/>
      <c r="AH170" s="28"/>
      <c r="AI170" s="241"/>
      <c r="AJ170" s="242"/>
      <c r="AK170" s="242"/>
      <c r="AL170" s="242"/>
      <c r="AM170" s="242"/>
      <c r="AN170" s="242"/>
      <c r="AO170" s="242"/>
      <c r="AP170" s="242"/>
      <c r="AQ170" s="243"/>
      <c r="AR170" s="28"/>
      <c r="AS170" s="29"/>
      <c r="AT170" s="19"/>
      <c r="AU170" s="27"/>
      <c r="AV170" s="20"/>
      <c r="AZ170" s="31"/>
      <c r="BM170" s="29" t="str">
        <f ca="1">IFERROR(IF(INDIRECT("'ENROLLMENT'!" &amp; SUBSTITUTE(ADDRESS(1,MATCH(BM$1,#REF!,0),4),"1","") &amp; $AC170 )="","",INDIRECT("'ENROLLMENT'!" &amp; SUBSTITUTE(ADDRESS(1,MATCH(BM$1,#REF!,0),4),"1","") &amp; $AC170 )),"")</f>
        <v/>
      </c>
      <c r="BN170" s="33"/>
      <c r="BO170" s="29" t="str">
        <f ca="1">IFERROR(IF(INDIRECT("'ENROLLMENT'!" &amp; SUBSTITUTE(ADDRESS(1,MATCH(BO$1,#REF!,0),4),"1","") &amp; $AC170 )="","",INDIRECT("'ENROLLMENT'!" &amp; SUBSTITUTE(ADDRESS(1,MATCH(BO$1,#REF!,0),4),"1","") &amp; $AC170 )),"")</f>
        <v/>
      </c>
      <c r="BP170" s="33"/>
      <c r="BQ170" s="29" t="str">
        <f ca="1">IFERROR(IF(INDIRECT("'ENROLLMENT'!" &amp; SUBSTITUTE(ADDRESS(1,MATCH(BQ$1,#REF!,0),4),"1","") &amp; $AC170 )="","",INDIRECT("'ENROLLMENT'!" &amp; SUBSTITUTE(ADDRESS(1,MATCH(BQ$1,#REF!,0),4),"1","") &amp; $AC170 )),"")</f>
        <v/>
      </c>
      <c r="BS170" s="32" t="str">
        <f ca="1">IFERROR(IF(INDIRECT("'ENROLLMENT'!" &amp; SUBSTITUTE(ADDRESS(1,MATCH(BS$1,#REF!,0),4),"1","") &amp; $AC170 )="","",INDIRECT("'ENROLLMENT'!" &amp; SUBSTITUTE(ADDRESS(1,MATCH(BS$1,#REF!,0),4),"1","") &amp; $AC170 )),"")</f>
        <v/>
      </c>
      <c r="BT170" s="43"/>
      <c r="BU170" s="32" t="str">
        <f ca="1">IFERROR(IF(INDIRECT("'ENROLLMENT'!" &amp; SUBSTITUTE(ADDRESS(1,MATCH(BU$1,#REF!,0),4),"1","") &amp; $AC170 )="","",INDIRECT("'ENROLLMENT'!" &amp; SUBSTITUTE(ADDRESS(1,MATCH(BU$1,#REF!,0),4),"1","") &amp; $AC170 )),"")</f>
        <v/>
      </c>
      <c r="BW170" s="33"/>
      <c r="BZ170" s="27"/>
      <c r="CI170" s="30" t="str">
        <f t="shared" si="138"/>
        <v/>
      </c>
      <c r="CM170" s="29"/>
      <c r="CN170" s="33"/>
      <c r="CO170" s="29"/>
      <c r="CP170" s="33"/>
      <c r="CQ170" s="29" t="str">
        <f t="shared" si="139"/>
        <v/>
      </c>
      <c r="CS170" s="32" t="str">
        <f t="shared" si="140"/>
        <v/>
      </c>
      <c r="CT170" s="43"/>
      <c r="CU170" s="32" t="str">
        <f t="shared" ca="1" si="141"/>
        <v/>
      </c>
      <c r="CW170" s="32" t="str">
        <f>IFERROR(IFERROR(IF(CI170="","",SUMIFS(CU$101:CU170,$B$101:$B170,SWITCH\CALC\ACTIVE&amp;"*",$X$101:$X170, IF(CALCULATOR\LVL\FORMAT\ENTRY&lt;&gt;MARKER\CHECK,LVL\COL,"&gt;"""))),"") / IFERROR(IF(CI170="","",SUMIFS($BO$101:$BO170,$B$101:$B170,SWITCH\CALC\ACTIVE&amp;"*",$X$101:$X170, IF(CALCULATOR\LVL\FORMAT\ENTRY&lt;&gt;MARKER\CHECK,LVL\COL,"&gt;"""))),""),"")</f>
        <v/>
      </c>
      <c r="DI170" s="30" t="str">
        <f t="shared" si="142"/>
        <v/>
      </c>
      <c r="DM170" s="29"/>
      <c r="DN170" s="33"/>
      <c r="DO170" s="29"/>
      <c r="DP170" s="33"/>
      <c r="DQ170" s="29" t="str">
        <f t="shared" si="143"/>
        <v/>
      </c>
      <c r="DS170" s="32" t="str">
        <f t="shared" si="144"/>
        <v/>
      </c>
      <c r="DT170" s="43"/>
      <c r="DU170" s="32" t="str">
        <f t="shared" ca="1" si="145"/>
        <v/>
      </c>
      <c r="DW170" s="32" t="str">
        <f>IFERROR(IFERROR(IF(DI170="","",SUMIFS(DU$101:DU170,$B$101:$B170,SWITCH\CALC\ACTIVE&amp;"*",$X$101:$X170, IF(CALCULATOR\LVL\FORMAT\ENTRY&lt;&gt;MARKER\CHECK,LVL\COL,"&gt;"""))),"") / IFERROR(IF(DI170="","",SUMIFS($BO$101:$BO170,$B$101:$B170,SWITCH\CALC\ACTIVE&amp;"*",$X$101:$X170, IF(CALCULATOR\LVL\FORMAT\ENTRY&lt;&gt;MARKER\CHECK,LVL\COL,"&gt;"""))),""),"")</f>
        <v/>
      </c>
      <c r="EI170" s="30" t="str">
        <f t="shared" si="146"/>
        <v/>
      </c>
      <c r="EM170" s="29"/>
      <c r="EN170" s="33"/>
      <c r="EO170" s="29"/>
      <c r="EP170" s="33"/>
      <c r="EQ170" s="29" t="str">
        <f t="shared" si="147"/>
        <v/>
      </c>
      <c r="ES170" s="32" t="str">
        <f t="shared" si="148"/>
        <v/>
      </c>
      <c r="ET170" s="43"/>
      <c r="EU170" s="32" t="str">
        <f t="shared" ca="1" si="149"/>
        <v/>
      </c>
      <c r="EW170" s="32" t="str">
        <f>IFERROR(IFERROR(IF(EI170="","",SUMIFS(EU$101:EU170,$B$101:$B170,SWITCH\CALC\ACTIVE&amp;"*",$X$101:$X170, IF(CALCULATOR\LVL\FORMAT\ENTRY&lt;&gt;MARKER\CHECK,LVL\COL,"&gt;"""))),"") / IFERROR(IF(EI170="","",SUMIFS($BO$101:$BO170,$B$101:$B170,SWITCH\CALC\ACTIVE&amp;"*",$X$101:$X170, IF(CALCULATOR\LVL\FORMAT\ENTRY&lt;&gt;MARKER\CHECK,LVL\COL,"&gt;"""))),""),"")</f>
        <v/>
      </c>
      <c r="FI170" s="30" t="str">
        <f t="shared" si="150"/>
        <v/>
      </c>
      <c r="FM170" s="29"/>
      <c r="FN170" s="33"/>
      <c r="FO170" s="29"/>
      <c r="FP170" s="33"/>
      <c r="FQ170" s="29" t="str">
        <f t="shared" si="151"/>
        <v/>
      </c>
      <c r="FS170" s="32" t="str">
        <f t="shared" si="152"/>
        <v/>
      </c>
      <c r="FT170" s="43"/>
      <c r="FU170" s="32" t="str">
        <f t="shared" ca="1" si="153"/>
        <v/>
      </c>
      <c r="FW170" s="32" t="str">
        <f>IFERROR(IFERROR(IF(FI170="","",SUMIFS(FU$101:FU170,$B$101:$B170,SWITCH\CALC\ACTIVE&amp;"*",$X$101:$X170, IF(CALCULATOR\LVL\FORMAT\ENTRY&lt;&gt;MARKER\CHECK,LVL\COL,"&gt;"""))),"") / IFERROR(IF(FI170="","",SUMIFS($BO$101:$BO170,$B$101:$B170,SWITCH\CALC\ACTIVE&amp;"*",$X$101:$X170, IF(CALCULATOR\LVL\FORMAT\ENTRY&lt;&gt;MARKER\CHECK,LVL\COL,"&gt;"""))),""),"")</f>
        <v/>
      </c>
      <c r="FX170" s="175"/>
      <c r="FZ170" s="32" t="str">
        <f t="shared" ca="1" si="154"/>
        <v/>
      </c>
      <c r="GA170" s="32" t="str">
        <f t="shared" ref="GA170:GM170" ca="1" si="161">IFERROR(IF($J170=LARGE($J$101:$J$300,GA$98), ( INDEX( INDIRECT($FY$95),MATCH(LARGE($J$101:$J$300,GA$98),$J$101:$J$300,0)) ), FZ170 ),"")</f>
        <v/>
      </c>
      <c r="GB170" s="32" t="str">
        <f t="shared" ca="1" si="161"/>
        <v/>
      </c>
      <c r="GC170" s="32" t="str">
        <f t="shared" ca="1" si="161"/>
        <v/>
      </c>
      <c r="GD170" s="32" t="str">
        <f t="shared" ca="1" si="161"/>
        <v/>
      </c>
      <c r="GE170" s="32" t="str">
        <f t="shared" ca="1" si="161"/>
        <v/>
      </c>
      <c r="GF170" s="32" t="str">
        <f t="shared" ca="1" si="161"/>
        <v/>
      </c>
      <c r="GG170" s="32" t="str">
        <f t="shared" ca="1" si="161"/>
        <v/>
      </c>
      <c r="GH170" s="32" t="str">
        <f t="shared" ca="1" si="161"/>
        <v/>
      </c>
      <c r="GI170" s="32" t="str">
        <f t="shared" ca="1" si="161"/>
        <v/>
      </c>
      <c r="GJ170" s="32" t="str">
        <f t="shared" ca="1" si="161"/>
        <v/>
      </c>
      <c r="GK170" s="32" t="str">
        <f t="shared" ca="1" si="161"/>
        <v/>
      </c>
      <c r="GL170" s="32" t="str">
        <f t="shared" ca="1" si="161"/>
        <v/>
      </c>
      <c r="GM170" s="32" t="str">
        <f t="shared" ca="1" si="161"/>
        <v/>
      </c>
    </row>
    <row r="171" spans="2:195" ht="22.5" hidden="1" customHeight="1" thickTop="1" thickBot="1">
      <c r="B171" s="25" t="str">
        <f t="array" ref="B171">IFERROR(IF($AF171="","",IF($C171=SWITCH\CALC\INACTV,SWITCH\CALC\INACTV,IF($AG171="",SWITCH\CALC\INACTV,IF(AND(LARGE(IF($AF$101:$AF$300=$AF171,$AU$101:$AU$300),1)&gt;1,$AU171=1),SWITCH\CALC\INACTV,SWITCH\CALC\ACTIVE)))),SWITCH\CALC\ACTIVE)</f>
        <v/>
      </c>
      <c r="C171" s="25" t="str">
        <f ca="1">IFERROR(IF($AF171="","",IF(AND(CALCULATOR\LVL\FORMAT\ENTRY="",$X171&lt;&gt;LVL\COL),SWITCH\CALC\INACTV,IF(INDIRECT("'ENROLLMENT'!" &amp; SUBSTITUTE(ADDRESS(1,MATCH(C$1,#REF!,0),4),"1","") &amp; $AC171 )="","",INDIRECT("'ENROLLMENT'!" &amp; SUBSTITUTE(ADDRESS(1,MATCH(C$1,#REF!,0),4),"1","") &amp; $AC171 )))),"")</f>
        <v/>
      </c>
      <c r="D171" s="222" t="e">
        <f t="shared" ca="1" si="109"/>
        <v>#N/A</v>
      </c>
      <c r="F171" s="25">
        <v>-30</v>
      </c>
      <c r="H171" s="139" t="str">
        <f t="shared" ca="1" si="135"/>
        <v/>
      </c>
      <c r="I171" s="140"/>
      <c r="J171" s="143" t="str">
        <f t="shared" si="136"/>
        <v/>
      </c>
      <c r="L171" s="210">
        <f t="shared" si="114"/>
        <v>0</v>
      </c>
      <c r="N171" s="26" t="str">
        <f ca="1">IFERROR(IF(INDIRECT("'ENROLLMENT'!" &amp; SUBSTITUTE(ADDRESS(1,MATCH(N$1,#REF!,0),4),"1","") &amp; $AC171 )="","",INDIRECT("'ENROLLMENT'!" &amp; SUBSTITUTE(ADDRESS(1,MATCH(N$1,#REF!,0),4),"1","") &amp; $AC171 )),"")</f>
        <v/>
      </c>
      <c r="R171" s="27" t="str">
        <f t="shared" ca="1" si="137"/>
        <v/>
      </c>
      <c r="V171" s="27"/>
      <c r="X171" s="27" t="str">
        <f ca="1">IFERROR(IF(INDIRECT("'ENROLLMENT'!" &amp; SUBSTITUTE(ADDRESS(1,MATCH(X$1,#REF!,0),4),"1","") &amp; $AC171 )="","",INDIRECT("'ENROLLMENT'!" &amp; SUBSTITUTE(ADDRESS(1,MATCH(X$1,#REF!,0),4),"1","") &amp; $AC171 )),"")</f>
        <v/>
      </c>
      <c r="Z171" s="4"/>
      <c r="AB171" s="18"/>
      <c r="AC171" s="25" t="str">
        <f t="shared" ca="1" si="156"/>
        <v/>
      </c>
      <c r="AD171" s="20"/>
      <c r="AE171" s="18"/>
      <c r="AF171" s="26"/>
      <c r="AG171" s="30"/>
      <c r="AH171" s="28"/>
      <c r="AI171" s="241"/>
      <c r="AJ171" s="242"/>
      <c r="AK171" s="242"/>
      <c r="AL171" s="242"/>
      <c r="AM171" s="242"/>
      <c r="AN171" s="242"/>
      <c r="AO171" s="242"/>
      <c r="AP171" s="242"/>
      <c r="AQ171" s="243"/>
      <c r="AR171" s="28"/>
      <c r="AS171" s="29"/>
      <c r="AT171" s="19"/>
      <c r="AU171" s="27"/>
      <c r="AV171" s="20"/>
      <c r="AZ171" s="31"/>
      <c r="BM171" s="29" t="str">
        <f ca="1">IFERROR(IF(INDIRECT("'ENROLLMENT'!" &amp; SUBSTITUTE(ADDRESS(1,MATCH(BM$1,#REF!,0),4),"1","") &amp; $AC171 )="","",INDIRECT("'ENROLLMENT'!" &amp; SUBSTITUTE(ADDRESS(1,MATCH(BM$1,#REF!,0),4),"1","") &amp; $AC171 )),"")</f>
        <v/>
      </c>
      <c r="BN171" s="33"/>
      <c r="BO171" s="29" t="str">
        <f ca="1">IFERROR(IF(INDIRECT("'ENROLLMENT'!" &amp; SUBSTITUTE(ADDRESS(1,MATCH(BO$1,#REF!,0),4),"1","") &amp; $AC171 )="","",INDIRECT("'ENROLLMENT'!" &amp; SUBSTITUTE(ADDRESS(1,MATCH(BO$1,#REF!,0),4),"1","") &amp; $AC171 )),"")</f>
        <v/>
      </c>
      <c r="BP171" s="33"/>
      <c r="BQ171" s="29" t="str">
        <f ca="1">IFERROR(IF(INDIRECT("'ENROLLMENT'!" &amp; SUBSTITUTE(ADDRESS(1,MATCH(BQ$1,#REF!,0),4),"1","") &amp; $AC171 )="","",INDIRECT("'ENROLLMENT'!" &amp; SUBSTITUTE(ADDRESS(1,MATCH(BQ$1,#REF!,0),4),"1","") &amp; $AC171 )),"")</f>
        <v/>
      </c>
      <c r="BS171" s="32" t="str">
        <f ca="1">IFERROR(IF(INDIRECT("'ENROLLMENT'!" &amp; SUBSTITUTE(ADDRESS(1,MATCH(BS$1,#REF!,0),4),"1","") &amp; $AC171 )="","",INDIRECT("'ENROLLMENT'!" &amp; SUBSTITUTE(ADDRESS(1,MATCH(BS$1,#REF!,0),4),"1","") &amp; $AC171 )),"")</f>
        <v/>
      </c>
      <c r="BT171" s="43"/>
      <c r="BU171" s="32" t="str">
        <f ca="1">IFERROR(IF(INDIRECT("'ENROLLMENT'!" &amp; SUBSTITUTE(ADDRESS(1,MATCH(BU$1,#REF!,0),4),"1","") &amp; $AC171 )="","",INDIRECT("'ENROLLMENT'!" &amp; SUBSTITUTE(ADDRESS(1,MATCH(BU$1,#REF!,0),4),"1","") &amp; $AC171 )),"")</f>
        <v/>
      </c>
      <c r="BW171" s="33"/>
      <c r="BZ171" s="27"/>
      <c r="CI171" s="30" t="str">
        <f t="shared" si="138"/>
        <v/>
      </c>
      <c r="CM171" s="29"/>
      <c r="CN171" s="33"/>
      <c r="CO171" s="29"/>
      <c r="CP171" s="33"/>
      <c r="CQ171" s="29" t="str">
        <f t="shared" si="139"/>
        <v/>
      </c>
      <c r="CS171" s="32" t="str">
        <f t="shared" si="140"/>
        <v/>
      </c>
      <c r="CT171" s="43"/>
      <c r="CU171" s="32" t="str">
        <f t="shared" ca="1" si="141"/>
        <v/>
      </c>
      <c r="CW171" s="32" t="str">
        <f>IFERROR(IFERROR(IF(CI171="","",SUMIFS(CU$101:CU171,$B$101:$B171,SWITCH\CALC\ACTIVE&amp;"*",$X$101:$X171, IF(CALCULATOR\LVL\FORMAT\ENTRY&lt;&gt;MARKER\CHECK,LVL\COL,"&gt;"""))),"") / IFERROR(IF(CI171="","",SUMIFS($BO$101:$BO171,$B$101:$B171,SWITCH\CALC\ACTIVE&amp;"*",$X$101:$X171, IF(CALCULATOR\LVL\FORMAT\ENTRY&lt;&gt;MARKER\CHECK,LVL\COL,"&gt;"""))),""),"")</f>
        <v/>
      </c>
      <c r="DI171" s="30" t="str">
        <f t="shared" si="142"/>
        <v/>
      </c>
      <c r="DM171" s="29"/>
      <c r="DN171" s="33"/>
      <c r="DO171" s="29"/>
      <c r="DP171" s="33"/>
      <c r="DQ171" s="29" t="str">
        <f t="shared" si="143"/>
        <v/>
      </c>
      <c r="DS171" s="32" t="str">
        <f t="shared" si="144"/>
        <v/>
      </c>
      <c r="DT171" s="43"/>
      <c r="DU171" s="32" t="str">
        <f t="shared" ca="1" si="145"/>
        <v/>
      </c>
      <c r="DW171" s="32" t="str">
        <f>IFERROR(IFERROR(IF(DI171="","",SUMIFS(DU$101:DU171,$B$101:$B171,SWITCH\CALC\ACTIVE&amp;"*",$X$101:$X171, IF(CALCULATOR\LVL\FORMAT\ENTRY&lt;&gt;MARKER\CHECK,LVL\COL,"&gt;"""))),"") / IFERROR(IF(DI171="","",SUMIFS($BO$101:$BO171,$B$101:$B171,SWITCH\CALC\ACTIVE&amp;"*",$X$101:$X171, IF(CALCULATOR\LVL\FORMAT\ENTRY&lt;&gt;MARKER\CHECK,LVL\COL,"&gt;"""))),""),"")</f>
        <v/>
      </c>
      <c r="EI171" s="30" t="str">
        <f t="shared" si="146"/>
        <v/>
      </c>
      <c r="EM171" s="29"/>
      <c r="EN171" s="33"/>
      <c r="EO171" s="29"/>
      <c r="EP171" s="33"/>
      <c r="EQ171" s="29" t="str">
        <f t="shared" si="147"/>
        <v/>
      </c>
      <c r="ES171" s="32" t="str">
        <f t="shared" si="148"/>
        <v/>
      </c>
      <c r="ET171" s="43"/>
      <c r="EU171" s="32" t="str">
        <f t="shared" ca="1" si="149"/>
        <v/>
      </c>
      <c r="EW171" s="32" t="str">
        <f>IFERROR(IFERROR(IF(EI171="","",SUMIFS(EU$101:EU171,$B$101:$B171,SWITCH\CALC\ACTIVE&amp;"*",$X$101:$X171, IF(CALCULATOR\LVL\FORMAT\ENTRY&lt;&gt;MARKER\CHECK,LVL\COL,"&gt;"""))),"") / IFERROR(IF(EI171="","",SUMIFS($BO$101:$BO171,$B$101:$B171,SWITCH\CALC\ACTIVE&amp;"*",$X$101:$X171, IF(CALCULATOR\LVL\FORMAT\ENTRY&lt;&gt;MARKER\CHECK,LVL\COL,"&gt;"""))),""),"")</f>
        <v/>
      </c>
      <c r="FI171" s="30" t="str">
        <f t="shared" si="150"/>
        <v/>
      </c>
      <c r="FM171" s="29"/>
      <c r="FN171" s="33"/>
      <c r="FO171" s="29"/>
      <c r="FP171" s="33"/>
      <c r="FQ171" s="29" t="str">
        <f t="shared" si="151"/>
        <v/>
      </c>
      <c r="FS171" s="32" t="str">
        <f t="shared" si="152"/>
        <v/>
      </c>
      <c r="FT171" s="43"/>
      <c r="FU171" s="32" t="str">
        <f t="shared" ca="1" si="153"/>
        <v/>
      </c>
      <c r="FW171" s="32" t="str">
        <f>IFERROR(IFERROR(IF(FI171="","",SUMIFS(FU$101:FU171,$B$101:$B171,SWITCH\CALC\ACTIVE&amp;"*",$X$101:$X171, IF(CALCULATOR\LVL\FORMAT\ENTRY&lt;&gt;MARKER\CHECK,LVL\COL,"&gt;"""))),"") / IFERROR(IF(FI171="","",SUMIFS($BO$101:$BO171,$B$101:$B171,SWITCH\CALC\ACTIVE&amp;"*",$X$101:$X171, IF(CALCULATOR\LVL\FORMAT\ENTRY&lt;&gt;MARKER\CHECK,LVL\COL,"&gt;"""))),""),"")</f>
        <v/>
      </c>
      <c r="FX171" s="175"/>
      <c r="FZ171" s="32" t="str">
        <f t="shared" ca="1" si="154"/>
        <v/>
      </c>
      <c r="GA171" s="32" t="str">
        <f t="shared" ref="GA171:GM171" ca="1" si="162">IFERROR(IF($J171=LARGE($J$101:$J$300,GA$98), ( INDEX( INDIRECT($FY$95),MATCH(LARGE($J$101:$J$300,GA$98),$J$101:$J$300,0)) ), FZ171 ),"")</f>
        <v/>
      </c>
      <c r="GB171" s="32" t="str">
        <f t="shared" ca="1" si="162"/>
        <v/>
      </c>
      <c r="GC171" s="32" t="str">
        <f t="shared" ca="1" si="162"/>
        <v/>
      </c>
      <c r="GD171" s="32" t="str">
        <f t="shared" ca="1" si="162"/>
        <v/>
      </c>
      <c r="GE171" s="32" t="str">
        <f t="shared" ca="1" si="162"/>
        <v/>
      </c>
      <c r="GF171" s="32" t="str">
        <f t="shared" ca="1" si="162"/>
        <v/>
      </c>
      <c r="GG171" s="32" t="str">
        <f t="shared" ca="1" si="162"/>
        <v/>
      </c>
      <c r="GH171" s="32" t="str">
        <f t="shared" ca="1" si="162"/>
        <v/>
      </c>
      <c r="GI171" s="32" t="str">
        <f t="shared" ca="1" si="162"/>
        <v/>
      </c>
      <c r="GJ171" s="32" t="str">
        <f t="shared" ca="1" si="162"/>
        <v/>
      </c>
      <c r="GK171" s="32" t="str">
        <f t="shared" ca="1" si="162"/>
        <v/>
      </c>
      <c r="GL171" s="32" t="str">
        <f t="shared" ca="1" si="162"/>
        <v/>
      </c>
      <c r="GM171" s="32" t="str">
        <f t="shared" ca="1" si="162"/>
        <v/>
      </c>
    </row>
    <row r="172" spans="2:195" ht="22.5" hidden="1" customHeight="1" thickTop="1" thickBot="1">
      <c r="B172" s="25" t="str">
        <f t="array" ref="B172">IFERROR(IF($AF172="","",IF($C172=SWITCH\CALC\INACTV,SWITCH\CALC\INACTV,IF($AG172="",SWITCH\CALC\INACTV,IF(AND(LARGE(IF($AF$101:$AF$300=$AF172,$AU$101:$AU$300),1)&gt;1,$AU172=1),SWITCH\CALC\INACTV,SWITCH\CALC\ACTIVE)))),SWITCH\CALC\ACTIVE)</f>
        <v/>
      </c>
      <c r="C172" s="25" t="str">
        <f ca="1">IFERROR(IF($AF172="","",IF(AND(CALCULATOR\LVL\FORMAT\ENTRY="",$X172&lt;&gt;LVL\COL),SWITCH\CALC\INACTV,IF(INDIRECT("'ENROLLMENT'!" &amp; SUBSTITUTE(ADDRESS(1,MATCH(C$1,#REF!,0),4),"1","") &amp; $AC172 )="","",INDIRECT("'ENROLLMENT'!" &amp; SUBSTITUTE(ADDRESS(1,MATCH(C$1,#REF!,0),4),"1","") &amp; $AC172 )))),"")</f>
        <v/>
      </c>
      <c r="D172" s="222" t="e">
        <f t="shared" ca="1" si="109"/>
        <v>#N/A</v>
      </c>
      <c r="F172" s="25">
        <v>-29</v>
      </c>
      <c r="H172" s="139" t="str">
        <f t="shared" ca="1" si="135"/>
        <v/>
      </c>
      <c r="I172" s="140"/>
      <c r="J172" s="143" t="str">
        <f t="shared" si="136"/>
        <v/>
      </c>
      <c r="L172" s="210">
        <f t="shared" si="114"/>
        <v>0</v>
      </c>
      <c r="N172" s="26" t="str">
        <f ca="1">IFERROR(IF(INDIRECT("'ENROLLMENT'!" &amp; SUBSTITUTE(ADDRESS(1,MATCH(N$1,#REF!,0),4),"1","") &amp; $AC172 )="","",INDIRECT("'ENROLLMENT'!" &amp; SUBSTITUTE(ADDRESS(1,MATCH(N$1,#REF!,0),4),"1","") &amp; $AC172 )),"")</f>
        <v/>
      </c>
      <c r="R172" s="27" t="str">
        <f t="shared" ca="1" si="137"/>
        <v/>
      </c>
      <c r="V172" s="27"/>
      <c r="X172" s="27" t="str">
        <f ca="1">IFERROR(IF(INDIRECT("'ENROLLMENT'!" &amp; SUBSTITUTE(ADDRESS(1,MATCH(X$1,#REF!,0),4),"1","") &amp; $AC172 )="","",INDIRECT("'ENROLLMENT'!" &amp; SUBSTITUTE(ADDRESS(1,MATCH(X$1,#REF!,0),4),"1","") &amp; $AC172 )),"")</f>
        <v/>
      </c>
      <c r="Z172" s="4"/>
      <c r="AB172" s="18"/>
      <c r="AC172" s="25" t="str">
        <f t="shared" ca="1" si="156"/>
        <v/>
      </c>
      <c r="AD172" s="20"/>
      <c r="AE172" s="18"/>
      <c r="AF172" s="26"/>
      <c r="AG172" s="30"/>
      <c r="AH172" s="28"/>
      <c r="AI172" s="241"/>
      <c r="AJ172" s="242"/>
      <c r="AK172" s="242"/>
      <c r="AL172" s="242"/>
      <c r="AM172" s="242"/>
      <c r="AN172" s="242"/>
      <c r="AO172" s="242"/>
      <c r="AP172" s="242"/>
      <c r="AQ172" s="243"/>
      <c r="AR172" s="28"/>
      <c r="AS172" s="29"/>
      <c r="AT172" s="19"/>
      <c r="AU172" s="27"/>
      <c r="AV172" s="20"/>
      <c r="AZ172" s="31"/>
      <c r="BM172" s="29" t="str">
        <f ca="1">IFERROR(IF(INDIRECT("'ENROLLMENT'!" &amp; SUBSTITUTE(ADDRESS(1,MATCH(BM$1,#REF!,0),4),"1","") &amp; $AC172 )="","",INDIRECT("'ENROLLMENT'!" &amp; SUBSTITUTE(ADDRESS(1,MATCH(BM$1,#REF!,0),4),"1","") &amp; $AC172 )),"")</f>
        <v/>
      </c>
      <c r="BN172" s="33"/>
      <c r="BO172" s="29" t="str">
        <f ca="1">IFERROR(IF(INDIRECT("'ENROLLMENT'!" &amp; SUBSTITUTE(ADDRESS(1,MATCH(BO$1,#REF!,0),4),"1","") &amp; $AC172 )="","",INDIRECT("'ENROLLMENT'!" &amp; SUBSTITUTE(ADDRESS(1,MATCH(BO$1,#REF!,0),4),"1","") &amp; $AC172 )),"")</f>
        <v/>
      </c>
      <c r="BP172" s="33"/>
      <c r="BQ172" s="29" t="str">
        <f ca="1">IFERROR(IF(INDIRECT("'ENROLLMENT'!" &amp; SUBSTITUTE(ADDRESS(1,MATCH(BQ$1,#REF!,0),4),"1","") &amp; $AC172 )="","",INDIRECT("'ENROLLMENT'!" &amp; SUBSTITUTE(ADDRESS(1,MATCH(BQ$1,#REF!,0),4),"1","") &amp; $AC172 )),"")</f>
        <v/>
      </c>
      <c r="BS172" s="32" t="str">
        <f ca="1">IFERROR(IF(INDIRECT("'ENROLLMENT'!" &amp; SUBSTITUTE(ADDRESS(1,MATCH(BS$1,#REF!,0),4),"1","") &amp; $AC172 )="","",INDIRECT("'ENROLLMENT'!" &amp; SUBSTITUTE(ADDRESS(1,MATCH(BS$1,#REF!,0),4),"1","") &amp; $AC172 )),"")</f>
        <v/>
      </c>
      <c r="BT172" s="43"/>
      <c r="BU172" s="32" t="str">
        <f ca="1">IFERROR(IF(INDIRECT("'ENROLLMENT'!" &amp; SUBSTITUTE(ADDRESS(1,MATCH(BU$1,#REF!,0),4),"1","") &amp; $AC172 )="","",INDIRECT("'ENROLLMENT'!" &amp; SUBSTITUTE(ADDRESS(1,MATCH(BU$1,#REF!,0),4),"1","") &amp; $AC172 )),"")</f>
        <v/>
      </c>
      <c r="BW172" s="33"/>
      <c r="BZ172" s="27"/>
      <c r="CI172" s="30" t="str">
        <f t="shared" si="138"/>
        <v/>
      </c>
      <c r="CM172" s="29"/>
      <c r="CN172" s="33"/>
      <c r="CO172" s="29"/>
      <c r="CP172" s="33"/>
      <c r="CQ172" s="29" t="str">
        <f t="shared" si="139"/>
        <v/>
      </c>
      <c r="CS172" s="32" t="str">
        <f t="shared" si="140"/>
        <v/>
      </c>
      <c r="CT172" s="43"/>
      <c r="CU172" s="32" t="str">
        <f t="shared" ca="1" si="141"/>
        <v/>
      </c>
      <c r="CW172" s="32" t="str">
        <f>IFERROR(IFERROR(IF(CI172="","",SUMIFS(CU$101:CU172,$B$101:$B172,SWITCH\CALC\ACTIVE&amp;"*",$X$101:$X172, IF(CALCULATOR\LVL\FORMAT\ENTRY&lt;&gt;MARKER\CHECK,LVL\COL,"&gt;"""))),"") / IFERROR(IF(CI172="","",SUMIFS($BO$101:$BO172,$B$101:$B172,SWITCH\CALC\ACTIVE&amp;"*",$X$101:$X172, IF(CALCULATOR\LVL\FORMAT\ENTRY&lt;&gt;MARKER\CHECK,LVL\COL,"&gt;"""))),""),"")</f>
        <v/>
      </c>
      <c r="DI172" s="30" t="str">
        <f t="shared" si="142"/>
        <v/>
      </c>
      <c r="DM172" s="29"/>
      <c r="DN172" s="33"/>
      <c r="DO172" s="29"/>
      <c r="DP172" s="33"/>
      <c r="DQ172" s="29" t="str">
        <f t="shared" si="143"/>
        <v/>
      </c>
      <c r="DS172" s="32" t="str">
        <f t="shared" si="144"/>
        <v/>
      </c>
      <c r="DT172" s="43"/>
      <c r="DU172" s="32" t="str">
        <f t="shared" ca="1" si="145"/>
        <v/>
      </c>
      <c r="DW172" s="32" t="str">
        <f>IFERROR(IFERROR(IF(DI172="","",SUMIFS(DU$101:DU172,$B$101:$B172,SWITCH\CALC\ACTIVE&amp;"*",$X$101:$X172, IF(CALCULATOR\LVL\FORMAT\ENTRY&lt;&gt;MARKER\CHECK,LVL\COL,"&gt;"""))),"") / IFERROR(IF(DI172="","",SUMIFS($BO$101:$BO172,$B$101:$B172,SWITCH\CALC\ACTIVE&amp;"*",$X$101:$X172, IF(CALCULATOR\LVL\FORMAT\ENTRY&lt;&gt;MARKER\CHECK,LVL\COL,"&gt;"""))),""),"")</f>
        <v/>
      </c>
      <c r="EI172" s="30" t="str">
        <f t="shared" si="146"/>
        <v/>
      </c>
      <c r="EM172" s="29"/>
      <c r="EN172" s="33"/>
      <c r="EO172" s="29"/>
      <c r="EP172" s="33"/>
      <c r="EQ172" s="29" t="str">
        <f t="shared" si="147"/>
        <v/>
      </c>
      <c r="ES172" s="32" t="str">
        <f t="shared" si="148"/>
        <v/>
      </c>
      <c r="ET172" s="43"/>
      <c r="EU172" s="32" t="str">
        <f t="shared" ca="1" si="149"/>
        <v/>
      </c>
      <c r="EW172" s="32" t="str">
        <f>IFERROR(IFERROR(IF(EI172="","",SUMIFS(EU$101:EU172,$B$101:$B172,SWITCH\CALC\ACTIVE&amp;"*",$X$101:$X172, IF(CALCULATOR\LVL\FORMAT\ENTRY&lt;&gt;MARKER\CHECK,LVL\COL,"&gt;"""))),"") / IFERROR(IF(EI172="","",SUMIFS($BO$101:$BO172,$B$101:$B172,SWITCH\CALC\ACTIVE&amp;"*",$X$101:$X172, IF(CALCULATOR\LVL\FORMAT\ENTRY&lt;&gt;MARKER\CHECK,LVL\COL,"&gt;"""))),""),"")</f>
        <v/>
      </c>
      <c r="FI172" s="30" t="str">
        <f t="shared" si="150"/>
        <v/>
      </c>
      <c r="FM172" s="29"/>
      <c r="FN172" s="33"/>
      <c r="FO172" s="29"/>
      <c r="FP172" s="33"/>
      <c r="FQ172" s="29" t="str">
        <f t="shared" si="151"/>
        <v/>
      </c>
      <c r="FS172" s="32" t="str">
        <f t="shared" si="152"/>
        <v/>
      </c>
      <c r="FT172" s="43"/>
      <c r="FU172" s="32" t="str">
        <f t="shared" ca="1" si="153"/>
        <v/>
      </c>
      <c r="FW172" s="32" t="str">
        <f>IFERROR(IFERROR(IF(FI172="","",SUMIFS(FU$101:FU172,$B$101:$B172,SWITCH\CALC\ACTIVE&amp;"*",$X$101:$X172, IF(CALCULATOR\LVL\FORMAT\ENTRY&lt;&gt;MARKER\CHECK,LVL\COL,"&gt;"""))),"") / IFERROR(IF(FI172="","",SUMIFS($BO$101:$BO172,$B$101:$B172,SWITCH\CALC\ACTIVE&amp;"*",$X$101:$X172, IF(CALCULATOR\LVL\FORMAT\ENTRY&lt;&gt;MARKER\CHECK,LVL\COL,"&gt;"""))),""),"")</f>
        <v/>
      </c>
      <c r="FX172" s="175"/>
      <c r="FZ172" s="32" t="str">
        <f t="shared" ca="1" si="154"/>
        <v/>
      </c>
      <c r="GA172" s="32" t="str">
        <f t="shared" ref="GA172:GM172" ca="1" si="163">IFERROR(IF($J172=LARGE($J$101:$J$300,GA$98), ( INDEX( INDIRECT($FY$95),MATCH(LARGE($J$101:$J$300,GA$98),$J$101:$J$300,0)) ), FZ172 ),"")</f>
        <v/>
      </c>
      <c r="GB172" s="32" t="str">
        <f t="shared" ca="1" si="163"/>
        <v/>
      </c>
      <c r="GC172" s="32" t="str">
        <f t="shared" ca="1" si="163"/>
        <v/>
      </c>
      <c r="GD172" s="32" t="str">
        <f t="shared" ca="1" si="163"/>
        <v/>
      </c>
      <c r="GE172" s="32" t="str">
        <f t="shared" ca="1" si="163"/>
        <v/>
      </c>
      <c r="GF172" s="32" t="str">
        <f t="shared" ca="1" si="163"/>
        <v/>
      </c>
      <c r="GG172" s="32" t="str">
        <f t="shared" ca="1" si="163"/>
        <v/>
      </c>
      <c r="GH172" s="32" t="str">
        <f t="shared" ca="1" si="163"/>
        <v/>
      </c>
      <c r="GI172" s="32" t="str">
        <f t="shared" ca="1" si="163"/>
        <v/>
      </c>
      <c r="GJ172" s="32" t="str">
        <f t="shared" ca="1" si="163"/>
        <v/>
      </c>
      <c r="GK172" s="32" t="str">
        <f t="shared" ca="1" si="163"/>
        <v/>
      </c>
      <c r="GL172" s="32" t="str">
        <f t="shared" ca="1" si="163"/>
        <v/>
      </c>
      <c r="GM172" s="32" t="str">
        <f t="shared" ca="1" si="163"/>
        <v/>
      </c>
    </row>
    <row r="173" spans="2:195" ht="22.5" hidden="1" customHeight="1" thickTop="1" thickBot="1">
      <c r="B173" s="25" t="str">
        <f t="array" ref="B173">IFERROR(IF($AF173="","",IF($C173=SWITCH\CALC\INACTV,SWITCH\CALC\INACTV,IF($AG173="",SWITCH\CALC\INACTV,IF(AND(LARGE(IF($AF$101:$AF$300=$AF173,$AU$101:$AU$300),1)&gt;1,$AU173=1),SWITCH\CALC\INACTV,SWITCH\CALC\ACTIVE)))),SWITCH\CALC\ACTIVE)</f>
        <v/>
      </c>
      <c r="C173" s="25" t="str">
        <f ca="1">IFERROR(IF($AF173="","",IF(AND(CALCULATOR\LVL\FORMAT\ENTRY="",$X173&lt;&gt;LVL\COL),SWITCH\CALC\INACTV,IF(INDIRECT("'ENROLLMENT'!" &amp; SUBSTITUTE(ADDRESS(1,MATCH(C$1,#REF!,0),4),"1","") &amp; $AC173 )="","",INDIRECT("'ENROLLMENT'!" &amp; SUBSTITUTE(ADDRESS(1,MATCH(C$1,#REF!,0),4),"1","") &amp; $AC173 )))),"")</f>
        <v/>
      </c>
      <c r="D173" s="222" t="e">
        <f t="shared" ref="D173:D201" ca="1" si="164">INDEX(INDIRECT(IF($AG173=GRADE.LTR\D,AV$1,IF($AG173=GRADE.LTR\F,AV$2,AV$3))),MATCH($AF173,INDIRECT($AC$2),0))</f>
        <v>#N/A</v>
      </c>
      <c r="F173" s="25">
        <v>-28</v>
      </c>
      <c r="H173" s="139" t="str">
        <f t="shared" ca="1" si="135"/>
        <v/>
      </c>
      <c r="I173" s="140"/>
      <c r="J173" s="143" t="str">
        <f t="shared" si="136"/>
        <v/>
      </c>
      <c r="L173" s="210">
        <f t="shared" si="114"/>
        <v>0</v>
      </c>
      <c r="N173" s="26" t="str">
        <f ca="1">IFERROR(IF(INDIRECT("'ENROLLMENT'!" &amp; SUBSTITUTE(ADDRESS(1,MATCH(N$1,#REF!,0),4),"1","") &amp; $AC173 )="","",INDIRECT("'ENROLLMENT'!" &amp; SUBSTITUTE(ADDRESS(1,MATCH(N$1,#REF!,0),4),"1","") &amp; $AC173 )),"")</f>
        <v/>
      </c>
      <c r="R173" s="27" t="str">
        <f t="shared" ca="1" si="137"/>
        <v/>
      </c>
      <c r="V173" s="27"/>
      <c r="X173" s="27" t="str">
        <f ca="1">IFERROR(IF(INDIRECT("'ENROLLMENT'!" &amp; SUBSTITUTE(ADDRESS(1,MATCH(X$1,#REF!,0),4),"1","") &amp; $AC173 )="","",INDIRECT("'ENROLLMENT'!" &amp; SUBSTITUTE(ADDRESS(1,MATCH(X$1,#REF!,0),4),"1","") &amp; $AC173 )),"")</f>
        <v/>
      </c>
      <c r="Z173" s="4"/>
      <c r="AB173" s="18"/>
      <c r="AC173" s="25" t="str">
        <f t="shared" ca="1" si="156"/>
        <v/>
      </c>
      <c r="AD173" s="20"/>
      <c r="AE173" s="18"/>
      <c r="AF173" s="26"/>
      <c r="AG173" s="30"/>
      <c r="AH173" s="28"/>
      <c r="AI173" s="241"/>
      <c r="AJ173" s="242"/>
      <c r="AK173" s="242"/>
      <c r="AL173" s="242"/>
      <c r="AM173" s="242"/>
      <c r="AN173" s="242"/>
      <c r="AO173" s="242"/>
      <c r="AP173" s="242"/>
      <c r="AQ173" s="243"/>
      <c r="AR173" s="28"/>
      <c r="AS173" s="29"/>
      <c r="AT173" s="19"/>
      <c r="AU173" s="27"/>
      <c r="AV173" s="20"/>
      <c r="AZ173" s="31"/>
      <c r="BM173" s="29" t="str">
        <f ca="1">IFERROR(IF(INDIRECT("'ENROLLMENT'!" &amp; SUBSTITUTE(ADDRESS(1,MATCH(BM$1,#REF!,0),4),"1","") &amp; $AC173 )="","",INDIRECT("'ENROLLMENT'!" &amp; SUBSTITUTE(ADDRESS(1,MATCH(BM$1,#REF!,0),4),"1","") &amp; $AC173 )),"")</f>
        <v/>
      </c>
      <c r="BN173" s="33"/>
      <c r="BO173" s="29" t="str">
        <f ca="1">IFERROR(IF(INDIRECT("'ENROLLMENT'!" &amp; SUBSTITUTE(ADDRESS(1,MATCH(BO$1,#REF!,0),4),"1","") &amp; $AC173 )="","",INDIRECT("'ENROLLMENT'!" &amp; SUBSTITUTE(ADDRESS(1,MATCH(BO$1,#REF!,0),4),"1","") &amp; $AC173 )),"")</f>
        <v/>
      </c>
      <c r="BP173" s="33"/>
      <c r="BQ173" s="29" t="str">
        <f ca="1">IFERROR(IF(INDIRECT("'ENROLLMENT'!" &amp; SUBSTITUTE(ADDRESS(1,MATCH(BQ$1,#REF!,0),4),"1","") &amp; $AC173 )="","",INDIRECT("'ENROLLMENT'!" &amp; SUBSTITUTE(ADDRESS(1,MATCH(BQ$1,#REF!,0),4),"1","") &amp; $AC173 )),"")</f>
        <v/>
      </c>
      <c r="BS173" s="32" t="str">
        <f ca="1">IFERROR(IF(INDIRECT("'ENROLLMENT'!" &amp; SUBSTITUTE(ADDRESS(1,MATCH(BS$1,#REF!,0),4),"1","") &amp; $AC173 )="","",INDIRECT("'ENROLLMENT'!" &amp; SUBSTITUTE(ADDRESS(1,MATCH(BS$1,#REF!,0),4),"1","") &amp; $AC173 )),"")</f>
        <v/>
      </c>
      <c r="BT173" s="43"/>
      <c r="BU173" s="32" t="str">
        <f ca="1">IFERROR(IF(INDIRECT("'ENROLLMENT'!" &amp; SUBSTITUTE(ADDRESS(1,MATCH(BU$1,#REF!,0),4),"1","") &amp; $AC173 )="","",INDIRECT("'ENROLLMENT'!" &amp; SUBSTITUTE(ADDRESS(1,MATCH(BU$1,#REF!,0),4),"1","") &amp; $AC173 )),"")</f>
        <v/>
      </c>
      <c r="BW173" s="33"/>
      <c r="BZ173" s="27"/>
      <c r="CI173" s="30" t="str">
        <f t="shared" si="138"/>
        <v/>
      </c>
      <c r="CM173" s="29"/>
      <c r="CN173" s="33"/>
      <c r="CO173" s="29"/>
      <c r="CP173" s="33"/>
      <c r="CQ173" s="29" t="str">
        <f t="shared" si="139"/>
        <v/>
      </c>
      <c r="CS173" s="32" t="str">
        <f t="shared" si="140"/>
        <v/>
      </c>
      <c r="CT173" s="43"/>
      <c r="CU173" s="32" t="str">
        <f t="shared" ca="1" si="141"/>
        <v/>
      </c>
      <c r="CW173" s="32" t="str">
        <f>IFERROR(IFERROR(IF(CI173="","",SUMIFS(CU$101:CU173,$B$101:$B173,SWITCH\CALC\ACTIVE&amp;"*",$X$101:$X173, IF(CALCULATOR\LVL\FORMAT\ENTRY&lt;&gt;MARKER\CHECK,LVL\COL,"&gt;"""))),"") / IFERROR(IF(CI173="","",SUMIFS($BO$101:$BO173,$B$101:$B173,SWITCH\CALC\ACTIVE&amp;"*",$X$101:$X173, IF(CALCULATOR\LVL\FORMAT\ENTRY&lt;&gt;MARKER\CHECK,LVL\COL,"&gt;"""))),""),"")</f>
        <v/>
      </c>
      <c r="DI173" s="30" t="str">
        <f t="shared" si="142"/>
        <v/>
      </c>
      <c r="DM173" s="29"/>
      <c r="DN173" s="33"/>
      <c r="DO173" s="29"/>
      <c r="DP173" s="33"/>
      <c r="DQ173" s="29" t="str">
        <f t="shared" si="143"/>
        <v/>
      </c>
      <c r="DS173" s="32" t="str">
        <f t="shared" si="144"/>
        <v/>
      </c>
      <c r="DT173" s="43"/>
      <c r="DU173" s="32" t="str">
        <f t="shared" ca="1" si="145"/>
        <v/>
      </c>
      <c r="DW173" s="32" t="str">
        <f>IFERROR(IFERROR(IF(DI173="","",SUMIFS(DU$101:DU173,$B$101:$B173,SWITCH\CALC\ACTIVE&amp;"*",$X$101:$X173, IF(CALCULATOR\LVL\FORMAT\ENTRY&lt;&gt;MARKER\CHECK,LVL\COL,"&gt;"""))),"") / IFERROR(IF(DI173="","",SUMIFS($BO$101:$BO173,$B$101:$B173,SWITCH\CALC\ACTIVE&amp;"*",$X$101:$X173, IF(CALCULATOR\LVL\FORMAT\ENTRY&lt;&gt;MARKER\CHECK,LVL\COL,"&gt;"""))),""),"")</f>
        <v/>
      </c>
      <c r="EI173" s="30" t="str">
        <f t="shared" si="146"/>
        <v/>
      </c>
      <c r="EM173" s="29"/>
      <c r="EN173" s="33"/>
      <c r="EO173" s="29"/>
      <c r="EP173" s="33"/>
      <c r="EQ173" s="29" t="str">
        <f t="shared" si="147"/>
        <v/>
      </c>
      <c r="ES173" s="32" t="str">
        <f t="shared" si="148"/>
        <v/>
      </c>
      <c r="ET173" s="43"/>
      <c r="EU173" s="32" t="str">
        <f t="shared" ca="1" si="149"/>
        <v/>
      </c>
      <c r="EW173" s="32" t="str">
        <f>IFERROR(IFERROR(IF(EI173="","",SUMIFS(EU$101:EU173,$B$101:$B173,SWITCH\CALC\ACTIVE&amp;"*",$X$101:$X173, IF(CALCULATOR\LVL\FORMAT\ENTRY&lt;&gt;MARKER\CHECK,LVL\COL,"&gt;"""))),"") / IFERROR(IF(EI173="","",SUMIFS($BO$101:$BO173,$B$101:$B173,SWITCH\CALC\ACTIVE&amp;"*",$X$101:$X173, IF(CALCULATOR\LVL\FORMAT\ENTRY&lt;&gt;MARKER\CHECK,LVL\COL,"&gt;"""))),""),"")</f>
        <v/>
      </c>
      <c r="FI173" s="30" t="str">
        <f t="shared" si="150"/>
        <v/>
      </c>
      <c r="FM173" s="29"/>
      <c r="FN173" s="33"/>
      <c r="FO173" s="29"/>
      <c r="FP173" s="33"/>
      <c r="FQ173" s="29" t="str">
        <f t="shared" si="151"/>
        <v/>
      </c>
      <c r="FS173" s="32" t="str">
        <f t="shared" si="152"/>
        <v/>
      </c>
      <c r="FT173" s="43"/>
      <c r="FU173" s="32" t="str">
        <f t="shared" ca="1" si="153"/>
        <v/>
      </c>
      <c r="FW173" s="32" t="str">
        <f>IFERROR(IFERROR(IF(FI173="","",SUMIFS(FU$101:FU173,$B$101:$B173,SWITCH\CALC\ACTIVE&amp;"*",$X$101:$X173, IF(CALCULATOR\LVL\FORMAT\ENTRY&lt;&gt;MARKER\CHECK,LVL\COL,"&gt;"""))),"") / IFERROR(IF(FI173="","",SUMIFS($BO$101:$BO173,$B$101:$B173,SWITCH\CALC\ACTIVE&amp;"*",$X$101:$X173, IF(CALCULATOR\LVL\FORMAT\ENTRY&lt;&gt;MARKER\CHECK,LVL\COL,"&gt;"""))),""),"")</f>
        <v/>
      </c>
      <c r="FX173" s="175"/>
      <c r="FZ173" s="32" t="str">
        <f t="shared" ca="1" si="154"/>
        <v/>
      </c>
      <c r="GA173" s="32" t="str">
        <f t="shared" ref="GA173:GM173" ca="1" si="165">IFERROR(IF($J173=LARGE($J$101:$J$300,GA$98), ( INDEX( INDIRECT($FY$95),MATCH(LARGE($J$101:$J$300,GA$98),$J$101:$J$300,0)) ), FZ173 ),"")</f>
        <v/>
      </c>
      <c r="GB173" s="32" t="str">
        <f t="shared" ca="1" si="165"/>
        <v/>
      </c>
      <c r="GC173" s="32" t="str">
        <f t="shared" ca="1" si="165"/>
        <v/>
      </c>
      <c r="GD173" s="32" t="str">
        <f t="shared" ca="1" si="165"/>
        <v/>
      </c>
      <c r="GE173" s="32" t="str">
        <f t="shared" ca="1" si="165"/>
        <v/>
      </c>
      <c r="GF173" s="32" t="str">
        <f t="shared" ca="1" si="165"/>
        <v/>
      </c>
      <c r="GG173" s="32" t="str">
        <f t="shared" ca="1" si="165"/>
        <v/>
      </c>
      <c r="GH173" s="32" t="str">
        <f t="shared" ca="1" si="165"/>
        <v/>
      </c>
      <c r="GI173" s="32" t="str">
        <f t="shared" ca="1" si="165"/>
        <v/>
      </c>
      <c r="GJ173" s="32" t="str">
        <f t="shared" ca="1" si="165"/>
        <v/>
      </c>
      <c r="GK173" s="32" t="str">
        <f t="shared" ca="1" si="165"/>
        <v/>
      </c>
      <c r="GL173" s="32" t="str">
        <f t="shared" ca="1" si="165"/>
        <v/>
      </c>
      <c r="GM173" s="32" t="str">
        <f t="shared" ca="1" si="165"/>
        <v/>
      </c>
    </row>
    <row r="174" spans="2:195" ht="22.5" hidden="1" customHeight="1" thickTop="1" thickBot="1">
      <c r="B174" s="25" t="str">
        <f t="array" ref="B174">IFERROR(IF($AF174="","",IF($C174=SWITCH\CALC\INACTV,SWITCH\CALC\INACTV,IF($AG174="",SWITCH\CALC\INACTV,IF(AND(LARGE(IF($AF$101:$AF$300=$AF174,$AU$101:$AU$300),1)&gt;1,$AU174=1),SWITCH\CALC\INACTV,SWITCH\CALC\ACTIVE)))),SWITCH\CALC\ACTIVE)</f>
        <v/>
      </c>
      <c r="C174" s="25" t="str">
        <f ca="1">IFERROR(IF($AF174="","",IF(AND(CALCULATOR\LVL\FORMAT\ENTRY="",$X174&lt;&gt;LVL\COL),SWITCH\CALC\INACTV,IF(INDIRECT("'ENROLLMENT'!" &amp; SUBSTITUTE(ADDRESS(1,MATCH(C$1,#REF!,0),4),"1","") &amp; $AC174 )="","",INDIRECT("'ENROLLMENT'!" &amp; SUBSTITUTE(ADDRESS(1,MATCH(C$1,#REF!,0),4),"1","") &amp; $AC174 )))),"")</f>
        <v/>
      </c>
      <c r="D174" s="222" t="e">
        <f t="shared" ca="1" si="164"/>
        <v>#N/A</v>
      </c>
      <c r="F174" s="25">
        <v>-27</v>
      </c>
      <c r="H174" s="139" t="str">
        <f t="shared" ca="1" si="135"/>
        <v/>
      </c>
      <c r="I174" s="140"/>
      <c r="J174" s="143" t="str">
        <f t="shared" si="136"/>
        <v/>
      </c>
      <c r="L174" s="210">
        <f t="shared" si="114"/>
        <v>0</v>
      </c>
      <c r="N174" s="26" t="str">
        <f ca="1">IFERROR(IF(INDIRECT("'ENROLLMENT'!" &amp; SUBSTITUTE(ADDRESS(1,MATCH(N$1,#REF!,0),4),"1","") &amp; $AC174 )="","",INDIRECT("'ENROLLMENT'!" &amp; SUBSTITUTE(ADDRESS(1,MATCH(N$1,#REF!,0),4),"1","") &amp; $AC174 )),"")</f>
        <v/>
      </c>
      <c r="R174" s="27" t="str">
        <f t="shared" ca="1" si="137"/>
        <v/>
      </c>
      <c r="V174" s="27"/>
      <c r="X174" s="27" t="str">
        <f ca="1">IFERROR(IF(INDIRECT("'ENROLLMENT'!" &amp; SUBSTITUTE(ADDRESS(1,MATCH(X$1,#REF!,0),4),"1","") &amp; $AC174 )="","",INDIRECT("'ENROLLMENT'!" &amp; SUBSTITUTE(ADDRESS(1,MATCH(X$1,#REF!,0),4),"1","") &amp; $AC174 )),"")</f>
        <v/>
      </c>
      <c r="Z174" s="4"/>
      <c r="AB174" s="18"/>
      <c r="AC174" s="25" t="str">
        <f t="shared" ca="1" si="156"/>
        <v/>
      </c>
      <c r="AD174" s="20"/>
      <c r="AE174" s="18"/>
      <c r="AF174" s="26"/>
      <c r="AG174" s="30"/>
      <c r="AH174" s="28"/>
      <c r="AI174" s="241"/>
      <c r="AJ174" s="242"/>
      <c r="AK174" s="242"/>
      <c r="AL174" s="242"/>
      <c r="AM174" s="242"/>
      <c r="AN174" s="242"/>
      <c r="AO174" s="242"/>
      <c r="AP174" s="242"/>
      <c r="AQ174" s="243"/>
      <c r="AR174" s="28"/>
      <c r="AS174" s="29"/>
      <c r="AT174" s="19"/>
      <c r="AU174" s="27"/>
      <c r="AV174" s="20"/>
      <c r="AZ174" s="31"/>
      <c r="BM174" s="29" t="str">
        <f ca="1">IFERROR(IF(INDIRECT("'ENROLLMENT'!" &amp; SUBSTITUTE(ADDRESS(1,MATCH(BM$1,#REF!,0),4),"1","") &amp; $AC174 )="","",INDIRECT("'ENROLLMENT'!" &amp; SUBSTITUTE(ADDRESS(1,MATCH(BM$1,#REF!,0),4),"1","") &amp; $AC174 )),"")</f>
        <v/>
      </c>
      <c r="BN174" s="33"/>
      <c r="BO174" s="29" t="str">
        <f ca="1">IFERROR(IF(INDIRECT("'ENROLLMENT'!" &amp; SUBSTITUTE(ADDRESS(1,MATCH(BO$1,#REF!,0),4),"1","") &amp; $AC174 )="","",INDIRECT("'ENROLLMENT'!" &amp; SUBSTITUTE(ADDRESS(1,MATCH(BO$1,#REF!,0),4),"1","") &amp; $AC174 )),"")</f>
        <v/>
      </c>
      <c r="BP174" s="33"/>
      <c r="BQ174" s="29" t="str">
        <f ca="1">IFERROR(IF(INDIRECT("'ENROLLMENT'!" &amp; SUBSTITUTE(ADDRESS(1,MATCH(BQ$1,#REF!,0),4),"1","") &amp; $AC174 )="","",INDIRECT("'ENROLLMENT'!" &amp; SUBSTITUTE(ADDRESS(1,MATCH(BQ$1,#REF!,0),4),"1","") &amp; $AC174 )),"")</f>
        <v/>
      </c>
      <c r="BS174" s="32" t="str">
        <f ca="1">IFERROR(IF(INDIRECT("'ENROLLMENT'!" &amp; SUBSTITUTE(ADDRESS(1,MATCH(BS$1,#REF!,0),4),"1","") &amp; $AC174 )="","",INDIRECT("'ENROLLMENT'!" &amp; SUBSTITUTE(ADDRESS(1,MATCH(BS$1,#REF!,0),4),"1","") &amp; $AC174 )),"")</f>
        <v/>
      </c>
      <c r="BT174" s="43"/>
      <c r="BU174" s="32" t="str">
        <f ca="1">IFERROR(IF(INDIRECT("'ENROLLMENT'!" &amp; SUBSTITUTE(ADDRESS(1,MATCH(BU$1,#REF!,0),4),"1","") &amp; $AC174 )="","",INDIRECT("'ENROLLMENT'!" &amp; SUBSTITUTE(ADDRESS(1,MATCH(BU$1,#REF!,0),4),"1","") &amp; $AC174 )),"")</f>
        <v/>
      </c>
      <c r="BW174" s="33"/>
      <c r="BZ174" s="27"/>
      <c r="CI174" s="30" t="str">
        <f t="shared" si="138"/>
        <v/>
      </c>
      <c r="CM174" s="29"/>
      <c r="CN174" s="33"/>
      <c r="CO174" s="29"/>
      <c r="CP174" s="33"/>
      <c r="CQ174" s="29" t="str">
        <f t="shared" si="139"/>
        <v/>
      </c>
      <c r="CS174" s="32" t="str">
        <f t="shared" si="140"/>
        <v/>
      </c>
      <c r="CT174" s="43"/>
      <c r="CU174" s="32" t="str">
        <f t="shared" ca="1" si="141"/>
        <v/>
      </c>
      <c r="CW174" s="32" t="str">
        <f>IFERROR(IFERROR(IF(CI174="","",SUMIFS(CU$101:CU174,$B$101:$B174,SWITCH\CALC\ACTIVE&amp;"*",$X$101:$X174, IF(CALCULATOR\LVL\FORMAT\ENTRY&lt;&gt;MARKER\CHECK,LVL\COL,"&gt;"""))),"") / IFERROR(IF(CI174="","",SUMIFS($BO$101:$BO174,$B$101:$B174,SWITCH\CALC\ACTIVE&amp;"*",$X$101:$X174, IF(CALCULATOR\LVL\FORMAT\ENTRY&lt;&gt;MARKER\CHECK,LVL\COL,"&gt;"""))),""),"")</f>
        <v/>
      </c>
      <c r="DI174" s="30" t="str">
        <f t="shared" si="142"/>
        <v/>
      </c>
      <c r="DM174" s="29"/>
      <c r="DN174" s="33"/>
      <c r="DO174" s="29"/>
      <c r="DP174" s="33"/>
      <c r="DQ174" s="29" t="str">
        <f t="shared" si="143"/>
        <v/>
      </c>
      <c r="DS174" s="32" t="str">
        <f t="shared" si="144"/>
        <v/>
      </c>
      <c r="DT174" s="43"/>
      <c r="DU174" s="32" t="str">
        <f t="shared" ca="1" si="145"/>
        <v/>
      </c>
      <c r="DW174" s="32" t="str">
        <f>IFERROR(IFERROR(IF(DI174="","",SUMIFS(DU$101:DU174,$B$101:$B174,SWITCH\CALC\ACTIVE&amp;"*",$X$101:$X174, IF(CALCULATOR\LVL\FORMAT\ENTRY&lt;&gt;MARKER\CHECK,LVL\COL,"&gt;"""))),"") / IFERROR(IF(DI174="","",SUMIFS($BO$101:$BO174,$B$101:$B174,SWITCH\CALC\ACTIVE&amp;"*",$X$101:$X174, IF(CALCULATOR\LVL\FORMAT\ENTRY&lt;&gt;MARKER\CHECK,LVL\COL,"&gt;"""))),""),"")</f>
        <v/>
      </c>
      <c r="EI174" s="30" t="str">
        <f t="shared" si="146"/>
        <v/>
      </c>
      <c r="EM174" s="29"/>
      <c r="EN174" s="33"/>
      <c r="EO174" s="29"/>
      <c r="EP174" s="33"/>
      <c r="EQ174" s="29" t="str">
        <f t="shared" si="147"/>
        <v/>
      </c>
      <c r="ES174" s="32" t="str">
        <f t="shared" si="148"/>
        <v/>
      </c>
      <c r="ET174" s="43"/>
      <c r="EU174" s="32" t="str">
        <f t="shared" ca="1" si="149"/>
        <v/>
      </c>
      <c r="EW174" s="32" t="str">
        <f>IFERROR(IFERROR(IF(EI174="","",SUMIFS(EU$101:EU174,$B$101:$B174,SWITCH\CALC\ACTIVE&amp;"*",$X$101:$X174, IF(CALCULATOR\LVL\FORMAT\ENTRY&lt;&gt;MARKER\CHECK,LVL\COL,"&gt;"""))),"") / IFERROR(IF(EI174="","",SUMIFS($BO$101:$BO174,$B$101:$B174,SWITCH\CALC\ACTIVE&amp;"*",$X$101:$X174, IF(CALCULATOR\LVL\FORMAT\ENTRY&lt;&gt;MARKER\CHECK,LVL\COL,"&gt;"""))),""),"")</f>
        <v/>
      </c>
      <c r="FI174" s="30" t="str">
        <f t="shared" si="150"/>
        <v/>
      </c>
      <c r="FM174" s="29"/>
      <c r="FN174" s="33"/>
      <c r="FO174" s="29"/>
      <c r="FP174" s="33"/>
      <c r="FQ174" s="29" t="str">
        <f t="shared" si="151"/>
        <v/>
      </c>
      <c r="FS174" s="32" t="str">
        <f t="shared" si="152"/>
        <v/>
      </c>
      <c r="FT174" s="43"/>
      <c r="FU174" s="32" t="str">
        <f t="shared" ca="1" si="153"/>
        <v/>
      </c>
      <c r="FW174" s="32" t="str">
        <f>IFERROR(IFERROR(IF(FI174="","",SUMIFS(FU$101:FU174,$B$101:$B174,SWITCH\CALC\ACTIVE&amp;"*",$X$101:$X174, IF(CALCULATOR\LVL\FORMAT\ENTRY&lt;&gt;MARKER\CHECK,LVL\COL,"&gt;"""))),"") / IFERROR(IF(FI174="","",SUMIFS($BO$101:$BO174,$B$101:$B174,SWITCH\CALC\ACTIVE&amp;"*",$X$101:$X174, IF(CALCULATOR\LVL\FORMAT\ENTRY&lt;&gt;MARKER\CHECK,LVL\COL,"&gt;"""))),""),"")</f>
        <v/>
      </c>
      <c r="FX174" s="175"/>
      <c r="FZ174" s="32" t="str">
        <f t="shared" ca="1" si="154"/>
        <v/>
      </c>
      <c r="GA174" s="32" t="str">
        <f t="shared" ref="GA174:GM174" ca="1" si="166">IFERROR(IF($J174=LARGE($J$101:$J$300,GA$98), ( INDEX( INDIRECT($FY$95),MATCH(LARGE($J$101:$J$300,GA$98),$J$101:$J$300,0)) ), FZ174 ),"")</f>
        <v/>
      </c>
      <c r="GB174" s="32" t="str">
        <f t="shared" ca="1" si="166"/>
        <v/>
      </c>
      <c r="GC174" s="32" t="str">
        <f t="shared" ca="1" si="166"/>
        <v/>
      </c>
      <c r="GD174" s="32" t="str">
        <f t="shared" ca="1" si="166"/>
        <v/>
      </c>
      <c r="GE174" s="32" t="str">
        <f t="shared" ca="1" si="166"/>
        <v/>
      </c>
      <c r="GF174" s="32" t="str">
        <f t="shared" ca="1" si="166"/>
        <v/>
      </c>
      <c r="GG174" s="32" t="str">
        <f t="shared" ca="1" si="166"/>
        <v/>
      </c>
      <c r="GH174" s="32" t="str">
        <f t="shared" ca="1" si="166"/>
        <v/>
      </c>
      <c r="GI174" s="32" t="str">
        <f t="shared" ca="1" si="166"/>
        <v/>
      </c>
      <c r="GJ174" s="32" t="str">
        <f t="shared" ca="1" si="166"/>
        <v/>
      </c>
      <c r="GK174" s="32" t="str">
        <f t="shared" ca="1" si="166"/>
        <v/>
      </c>
      <c r="GL174" s="32" t="str">
        <f t="shared" ca="1" si="166"/>
        <v/>
      </c>
      <c r="GM174" s="32" t="str">
        <f t="shared" ca="1" si="166"/>
        <v/>
      </c>
    </row>
    <row r="175" spans="2:195" ht="22.5" hidden="1" customHeight="1" thickTop="1" thickBot="1">
      <c r="B175" s="25" t="str">
        <f t="array" ref="B175">IFERROR(IF($AF175="","",IF($C175=SWITCH\CALC\INACTV,SWITCH\CALC\INACTV,IF($AG175="",SWITCH\CALC\INACTV,IF(AND(LARGE(IF($AF$101:$AF$300=$AF175,$AU$101:$AU$300),1)&gt;1,$AU175=1),SWITCH\CALC\INACTV,SWITCH\CALC\ACTIVE)))),SWITCH\CALC\ACTIVE)</f>
        <v/>
      </c>
      <c r="C175" s="25" t="str">
        <f ca="1">IFERROR(IF($AF175="","",IF(AND(CALCULATOR\LVL\FORMAT\ENTRY="",$X175&lt;&gt;LVL\COL),SWITCH\CALC\INACTV,IF(INDIRECT("'ENROLLMENT'!" &amp; SUBSTITUTE(ADDRESS(1,MATCH(C$1,#REF!,0),4),"1","") &amp; $AC175 )="","",INDIRECT("'ENROLLMENT'!" &amp; SUBSTITUTE(ADDRESS(1,MATCH(C$1,#REF!,0),4),"1","") &amp; $AC175 )))),"")</f>
        <v/>
      </c>
      <c r="D175" s="222" t="e">
        <f t="shared" ca="1" si="164"/>
        <v>#N/A</v>
      </c>
      <c r="F175" s="25">
        <v>-26</v>
      </c>
      <c r="H175" s="139" t="str">
        <f t="shared" ca="1" si="135"/>
        <v/>
      </c>
      <c r="I175" s="140"/>
      <c r="J175" s="143" t="str">
        <f t="shared" si="136"/>
        <v/>
      </c>
      <c r="L175" s="210">
        <f t="shared" si="114"/>
        <v>0</v>
      </c>
      <c r="N175" s="26" t="str">
        <f ca="1">IFERROR(IF(INDIRECT("'ENROLLMENT'!" &amp; SUBSTITUTE(ADDRESS(1,MATCH(N$1,#REF!,0),4),"1","") &amp; $AC175 )="","",INDIRECT("'ENROLLMENT'!" &amp; SUBSTITUTE(ADDRESS(1,MATCH(N$1,#REF!,0),4),"1","") &amp; $AC175 )),"")</f>
        <v/>
      </c>
      <c r="R175" s="27" t="str">
        <f t="shared" ca="1" si="137"/>
        <v/>
      </c>
      <c r="V175" s="27"/>
      <c r="X175" s="27" t="str">
        <f ca="1">IFERROR(IF(INDIRECT("'ENROLLMENT'!" &amp; SUBSTITUTE(ADDRESS(1,MATCH(X$1,#REF!,0),4),"1","") &amp; $AC175 )="","",INDIRECT("'ENROLLMENT'!" &amp; SUBSTITUTE(ADDRESS(1,MATCH(X$1,#REF!,0),4),"1","") &amp; $AC175 )),"")</f>
        <v/>
      </c>
      <c r="Z175" s="4"/>
      <c r="AB175" s="18"/>
      <c r="AC175" s="25" t="str">
        <f t="shared" ca="1" si="156"/>
        <v/>
      </c>
      <c r="AD175" s="20"/>
      <c r="AE175" s="18"/>
      <c r="AF175" s="26"/>
      <c r="AG175" s="30"/>
      <c r="AH175" s="28"/>
      <c r="AI175" s="241"/>
      <c r="AJ175" s="242"/>
      <c r="AK175" s="242"/>
      <c r="AL175" s="242"/>
      <c r="AM175" s="242"/>
      <c r="AN175" s="242"/>
      <c r="AO175" s="242"/>
      <c r="AP175" s="242"/>
      <c r="AQ175" s="243"/>
      <c r="AR175" s="28"/>
      <c r="AS175" s="29"/>
      <c r="AT175" s="19"/>
      <c r="AU175" s="27"/>
      <c r="AV175" s="20"/>
      <c r="AZ175" s="31"/>
      <c r="BM175" s="29" t="str">
        <f ca="1">IFERROR(IF(INDIRECT("'ENROLLMENT'!" &amp; SUBSTITUTE(ADDRESS(1,MATCH(BM$1,#REF!,0),4),"1","") &amp; $AC175 )="","",INDIRECT("'ENROLLMENT'!" &amp; SUBSTITUTE(ADDRESS(1,MATCH(BM$1,#REF!,0),4),"1","") &amp; $AC175 )),"")</f>
        <v/>
      </c>
      <c r="BN175" s="33"/>
      <c r="BO175" s="29" t="str">
        <f ca="1">IFERROR(IF(INDIRECT("'ENROLLMENT'!" &amp; SUBSTITUTE(ADDRESS(1,MATCH(BO$1,#REF!,0),4),"1","") &amp; $AC175 )="","",INDIRECT("'ENROLLMENT'!" &amp; SUBSTITUTE(ADDRESS(1,MATCH(BO$1,#REF!,0),4),"1","") &amp; $AC175 )),"")</f>
        <v/>
      </c>
      <c r="BP175" s="33"/>
      <c r="BQ175" s="29" t="str">
        <f ca="1">IFERROR(IF(INDIRECT("'ENROLLMENT'!" &amp; SUBSTITUTE(ADDRESS(1,MATCH(BQ$1,#REF!,0),4),"1","") &amp; $AC175 )="","",INDIRECT("'ENROLLMENT'!" &amp; SUBSTITUTE(ADDRESS(1,MATCH(BQ$1,#REF!,0),4),"1","") &amp; $AC175 )),"")</f>
        <v/>
      </c>
      <c r="BS175" s="32" t="str">
        <f ca="1">IFERROR(IF(INDIRECT("'ENROLLMENT'!" &amp; SUBSTITUTE(ADDRESS(1,MATCH(BS$1,#REF!,0),4),"1","") &amp; $AC175 )="","",INDIRECT("'ENROLLMENT'!" &amp; SUBSTITUTE(ADDRESS(1,MATCH(BS$1,#REF!,0),4),"1","") &amp; $AC175 )),"")</f>
        <v/>
      </c>
      <c r="BT175" s="43"/>
      <c r="BU175" s="32" t="str">
        <f ca="1">IFERROR(IF(INDIRECT("'ENROLLMENT'!" &amp; SUBSTITUTE(ADDRESS(1,MATCH(BU$1,#REF!,0),4),"1","") &amp; $AC175 )="","",INDIRECT("'ENROLLMENT'!" &amp; SUBSTITUTE(ADDRESS(1,MATCH(BU$1,#REF!,0),4),"1","") &amp; $AC175 )),"")</f>
        <v/>
      </c>
      <c r="BW175" s="33"/>
      <c r="BZ175" s="27"/>
      <c r="CI175" s="30" t="str">
        <f t="shared" si="138"/>
        <v/>
      </c>
      <c r="CM175" s="29"/>
      <c r="CN175" s="33"/>
      <c r="CO175" s="29"/>
      <c r="CP175" s="33"/>
      <c r="CQ175" s="29" t="str">
        <f t="shared" si="139"/>
        <v/>
      </c>
      <c r="CS175" s="32" t="str">
        <f t="shared" si="140"/>
        <v/>
      </c>
      <c r="CT175" s="43"/>
      <c r="CU175" s="32" t="str">
        <f t="shared" ca="1" si="141"/>
        <v/>
      </c>
      <c r="CW175" s="32" t="str">
        <f>IFERROR(IFERROR(IF(CI175="","",SUMIFS(CU$101:CU175,$B$101:$B175,SWITCH\CALC\ACTIVE&amp;"*",$X$101:$X175, IF(CALCULATOR\LVL\FORMAT\ENTRY&lt;&gt;MARKER\CHECK,LVL\COL,"&gt;"""))),"") / IFERROR(IF(CI175="","",SUMIFS($BO$101:$BO175,$B$101:$B175,SWITCH\CALC\ACTIVE&amp;"*",$X$101:$X175, IF(CALCULATOR\LVL\FORMAT\ENTRY&lt;&gt;MARKER\CHECK,LVL\COL,"&gt;"""))),""),"")</f>
        <v/>
      </c>
      <c r="DI175" s="30" t="str">
        <f t="shared" si="142"/>
        <v/>
      </c>
      <c r="DM175" s="29"/>
      <c r="DN175" s="33"/>
      <c r="DO175" s="29"/>
      <c r="DP175" s="33"/>
      <c r="DQ175" s="29" t="str">
        <f t="shared" si="143"/>
        <v/>
      </c>
      <c r="DS175" s="32" t="str">
        <f t="shared" si="144"/>
        <v/>
      </c>
      <c r="DT175" s="43"/>
      <c r="DU175" s="32" t="str">
        <f t="shared" ca="1" si="145"/>
        <v/>
      </c>
      <c r="DW175" s="32" t="str">
        <f>IFERROR(IFERROR(IF(DI175="","",SUMIFS(DU$101:DU175,$B$101:$B175,SWITCH\CALC\ACTIVE&amp;"*",$X$101:$X175, IF(CALCULATOR\LVL\FORMAT\ENTRY&lt;&gt;MARKER\CHECK,LVL\COL,"&gt;"""))),"") / IFERROR(IF(DI175="","",SUMIFS($BO$101:$BO175,$B$101:$B175,SWITCH\CALC\ACTIVE&amp;"*",$X$101:$X175, IF(CALCULATOR\LVL\FORMAT\ENTRY&lt;&gt;MARKER\CHECK,LVL\COL,"&gt;"""))),""),"")</f>
        <v/>
      </c>
      <c r="EI175" s="30" t="str">
        <f t="shared" si="146"/>
        <v/>
      </c>
      <c r="EM175" s="29"/>
      <c r="EN175" s="33"/>
      <c r="EO175" s="29"/>
      <c r="EP175" s="33"/>
      <c r="EQ175" s="29" t="str">
        <f t="shared" si="147"/>
        <v/>
      </c>
      <c r="ES175" s="32" t="str">
        <f t="shared" si="148"/>
        <v/>
      </c>
      <c r="ET175" s="43"/>
      <c r="EU175" s="32" t="str">
        <f t="shared" ca="1" si="149"/>
        <v/>
      </c>
      <c r="EW175" s="32" t="str">
        <f>IFERROR(IFERROR(IF(EI175="","",SUMIFS(EU$101:EU175,$B$101:$B175,SWITCH\CALC\ACTIVE&amp;"*",$X$101:$X175, IF(CALCULATOR\LVL\FORMAT\ENTRY&lt;&gt;MARKER\CHECK,LVL\COL,"&gt;"""))),"") / IFERROR(IF(EI175="","",SUMIFS($BO$101:$BO175,$B$101:$B175,SWITCH\CALC\ACTIVE&amp;"*",$X$101:$X175, IF(CALCULATOR\LVL\FORMAT\ENTRY&lt;&gt;MARKER\CHECK,LVL\COL,"&gt;"""))),""),"")</f>
        <v/>
      </c>
      <c r="FI175" s="30" t="str">
        <f t="shared" si="150"/>
        <v/>
      </c>
      <c r="FM175" s="29"/>
      <c r="FN175" s="33"/>
      <c r="FO175" s="29"/>
      <c r="FP175" s="33"/>
      <c r="FQ175" s="29" t="str">
        <f t="shared" si="151"/>
        <v/>
      </c>
      <c r="FS175" s="32" t="str">
        <f t="shared" si="152"/>
        <v/>
      </c>
      <c r="FT175" s="43"/>
      <c r="FU175" s="32" t="str">
        <f t="shared" ca="1" si="153"/>
        <v/>
      </c>
      <c r="FW175" s="32" t="str">
        <f>IFERROR(IFERROR(IF(FI175="","",SUMIFS(FU$101:FU175,$B$101:$B175,SWITCH\CALC\ACTIVE&amp;"*",$X$101:$X175, IF(CALCULATOR\LVL\FORMAT\ENTRY&lt;&gt;MARKER\CHECK,LVL\COL,"&gt;"""))),"") / IFERROR(IF(FI175="","",SUMIFS($BO$101:$BO175,$B$101:$B175,SWITCH\CALC\ACTIVE&amp;"*",$X$101:$X175, IF(CALCULATOR\LVL\FORMAT\ENTRY&lt;&gt;MARKER\CHECK,LVL\COL,"&gt;"""))),""),"")</f>
        <v/>
      </c>
      <c r="FX175" s="175"/>
      <c r="FZ175" s="32" t="str">
        <f t="shared" ca="1" si="154"/>
        <v/>
      </c>
      <c r="GA175" s="32" t="str">
        <f t="shared" ref="GA175:GM175" ca="1" si="167">IFERROR(IF($J175=LARGE($J$101:$J$300,GA$98), ( INDEX( INDIRECT($FY$95),MATCH(LARGE($J$101:$J$300,GA$98),$J$101:$J$300,0)) ), FZ175 ),"")</f>
        <v/>
      </c>
      <c r="GB175" s="32" t="str">
        <f t="shared" ca="1" si="167"/>
        <v/>
      </c>
      <c r="GC175" s="32" t="str">
        <f t="shared" ca="1" si="167"/>
        <v/>
      </c>
      <c r="GD175" s="32" t="str">
        <f t="shared" ca="1" si="167"/>
        <v/>
      </c>
      <c r="GE175" s="32" t="str">
        <f t="shared" ca="1" si="167"/>
        <v/>
      </c>
      <c r="GF175" s="32" t="str">
        <f t="shared" ca="1" si="167"/>
        <v/>
      </c>
      <c r="GG175" s="32" t="str">
        <f t="shared" ca="1" si="167"/>
        <v/>
      </c>
      <c r="GH175" s="32" t="str">
        <f t="shared" ca="1" si="167"/>
        <v/>
      </c>
      <c r="GI175" s="32" t="str">
        <f t="shared" ca="1" si="167"/>
        <v/>
      </c>
      <c r="GJ175" s="32" t="str">
        <f t="shared" ca="1" si="167"/>
        <v/>
      </c>
      <c r="GK175" s="32" t="str">
        <f t="shared" ca="1" si="167"/>
        <v/>
      </c>
      <c r="GL175" s="32" t="str">
        <f t="shared" ca="1" si="167"/>
        <v/>
      </c>
      <c r="GM175" s="32" t="str">
        <f t="shared" ca="1" si="167"/>
        <v/>
      </c>
    </row>
    <row r="176" spans="2:195" ht="22.5" hidden="1" customHeight="1" thickTop="1" thickBot="1">
      <c r="B176" s="25" t="str">
        <f t="array" ref="B176">IFERROR(IF($AF176="","",IF($C176=SWITCH\CALC\INACTV,SWITCH\CALC\INACTV,IF($AG176="",SWITCH\CALC\INACTV,IF(AND(LARGE(IF($AF$101:$AF$300=$AF176,$AU$101:$AU$300),1)&gt;1,$AU176=1),SWITCH\CALC\INACTV,SWITCH\CALC\ACTIVE)))),SWITCH\CALC\ACTIVE)</f>
        <v/>
      </c>
      <c r="C176" s="25" t="str">
        <f ca="1">IFERROR(IF($AF176="","",IF(AND(CALCULATOR\LVL\FORMAT\ENTRY="",$X176&lt;&gt;LVL\COL),SWITCH\CALC\INACTV,IF(INDIRECT("'ENROLLMENT'!" &amp; SUBSTITUTE(ADDRESS(1,MATCH(C$1,#REF!,0),4),"1","") &amp; $AC176 )="","",INDIRECT("'ENROLLMENT'!" &amp; SUBSTITUTE(ADDRESS(1,MATCH(C$1,#REF!,0),4),"1","") &amp; $AC176 )))),"")</f>
        <v/>
      </c>
      <c r="D176" s="222" t="e">
        <f t="shared" ca="1" si="164"/>
        <v>#N/A</v>
      </c>
      <c r="F176" s="25">
        <v>-25</v>
      </c>
      <c r="H176" s="139" t="str">
        <f t="shared" ca="1" si="135"/>
        <v/>
      </c>
      <c r="I176" s="140"/>
      <c r="J176" s="143" t="str">
        <f t="shared" si="136"/>
        <v/>
      </c>
      <c r="L176" s="210">
        <f t="shared" si="114"/>
        <v>0</v>
      </c>
      <c r="N176" s="26" t="str">
        <f ca="1">IFERROR(IF(INDIRECT("'ENROLLMENT'!" &amp; SUBSTITUTE(ADDRESS(1,MATCH(N$1,#REF!,0),4),"1","") &amp; $AC176 )="","",INDIRECT("'ENROLLMENT'!" &amp; SUBSTITUTE(ADDRESS(1,MATCH(N$1,#REF!,0),4),"1","") &amp; $AC176 )),"")</f>
        <v/>
      </c>
      <c r="R176" s="27" t="str">
        <f t="shared" ca="1" si="137"/>
        <v/>
      </c>
      <c r="V176" s="27"/>
      <c r="X176" s="27" t="str">
        <f ca="1">IFERROR(IF(INDIRECT("'ENROLLMENT'!" &amp; SUBSTITUTE(ADDRESS(1,MATCH(X$1,#REF!,0),4),"1","") &amp; $AC176 )="","",INDIRECT("'ENROLLMENT'!" &amp; SUBSTITUTE(ADDRESS(1,MATCH(X$1,#REF!,0),4),"1","") &amp; $AC176 )),"")</f>
        <v/>
      </c>
      <c r="Z176" s="4"/>
      <c r="AB176" s="18"/>
      <c r="AC176" s="25" t="str">
        <f t="shared" ca="1" si="156"/>
        <v/>
      </c>
      <c r="AD176" s="20"/>
      <c r="AE176" s="18"/>
      <c r="AF176" s="26"/>
      <c r="AG176" s="30"/>
      <c r="AH176" s="28"/>
      <c r="AI176" s="241"/>
      <c r="AJ176" s="242"/>
      <c r="AK176" s="242"/>
      <c r="AL176" s="242"/>
      <c r="AM176" s="242"/>
      <c r="AN176" s="242"/>
      <c r="AO176" s="242"/>
      <c r="AP176" s="242"/>
      <c r="AQ176" s="243"/>
      <c r="AR176" s="28"/>
      <c r="AS176" s="29"/>
      <c r="AT176" s="19"/>
      <c r="AU176" s="27"/>
      <c r="AV176" s="20"/>
      <c r="AZ176" s="31"/>
      <c r="BM176" s="29" t="str">
        <f ca="1">IFERROR(IF(INDIRECT("'ENROLLMENT'!" &amp; SUBSTITUTE(ADDRESS(1,MATCH(BM$1,#REF!,0),4),"1","") &amp; $AC176 )="","",INDIRECT("'ENROLLMENT'!" &amp; SUBSTITUTE(ADDRESS(1,MATCH(BM$1,#REF!,0),4),"1","") &amp; $AC176 )),"")</f>
        <v/>
      </c>
      <c r="BN176" s="33"/>
      <c r="BO176" s="29" t="str">
        <f ca="1">IFERROR(IF(INDIRECT("'ENROLLMENT'!" &amp; SUBSTITUTE(ADDRESS(1,MATCH(BO$1,#REF!,0),4),"1","") &amp; $AC176 )="","",INDIRECT("'ENROLLMENT'!" &amp; SUBSTITUTE(ADDRESS(1,MATCH(BO$1,#REF!,0),4),"1","") &amp; $AC176 )),"")</f>
        <v/>
      </c>
      <c r="BP176" s="33"/>
      <c r="BQ176" s="29" t="str">
        <f ca="1">IFERROR(IF(INDIRECT("'ENROLLMENT'!" &amp; SUBSTITUTE(ADDRESS(1,MATCH(BQ$1,#REF!,0),4),"1","") &amp; $AC176 )="","",INDIRECT("'ENROLLMENT'!" &amp; SUBSTITUTE(ADDRESS(1,MATCH(BQ$1,#REF!,0),4),"1","") &amp; $AC176 )),"")</f>
        <v/>
      </c>
      <c r="BS176" s="32" t="str">
        <f ca="1">IFERROR(IF(INDIRECT("'ENROLLMENT'!" &amp; SUBSTITUTE(ADDRESS(1,MATCH(BS$1,#REF!,0),4),"1","") &amp; $AC176 )="","",INDIRECT("'ENROLLMENT'!" &amp; SUBSTITUTE(ADDRESS(1,MATCH(BS$1,#REF!,0),4),"1","") &amp; $AC176 )),"")</f>
        <v/>
      </c>
      <c r="BT176" s="43"/>
      <c r="BU176" s="32" t="str">
        <f ca="1">IFERROR(IF(INDIRECT("'ENROLLMENT'!" &amp; SUBSTITUTE(ADDRESS(1,MATCH(BU$1,#REF!,0),4),"1","") &amp; $AC176 )="","",INDIRECT("'ENROLLMENT'!" &amp; SUBSTITUTE(ADDRESS(1,MATCH(BU$1,#REF!,0),4),"1","") &amp; $AC176 )),"")</f>
        <v/>
      </c>
      <c r="BW176" s="33"/>
      <c r="BZ176" s="27"/>
      <c r="CI176" s="30" t="str">
        <f t="shared" si="138"/>
        <v/>
      </c>
      <c r="CM176" s="29"/>
      <c r="CN176" s="33"/>
      <c r="CO176" s="29"/>
      <c r="CP176" s="33"/>
      <c r="CQ176" s="29" t="str">
        <f t="shared" si="139"/>
        <v/>
      </c>
      <c r="CS176" s="32" t="str">
        <f t="shared" si="140"/>
        <v/>
      </c>
      <c r="CT176" s="43"/>
      <c r="CU176" s="32" t="str">
        <f t="shared" ca="1" si="141"/>
        <v/>
      </c>
      <c r="CW176" s="32" t="str">
        <f>IFERROR(IFERROR(IF(CI176="","",SUMIFS(CU$101:CU176,$B$101:$B176,SWITCH\CALC\ACTIVE&amp;"*",$X$101:$X176, IF(CALCULATOR\LVL\FORMAT\ENTRY&lt;&gt;MARKER\CHECK,LVL\COL,"&gt;"""))),"") / IFERROR(IF(CI176="","",SUMIFS($BO$101:$BO176,$B$101:$B176,SWITCH\CALC\ACTIVE&amp;"*",$X$101:$X176, IF(CALCULATOR\LVL\FORMAT\ENTRY&lt;&gt;MARKER\CHECK,LVL\COL,"&gt;"""))),""),"")</f>
        <v/>
      </c>
      <c r="DI176" s="30" t="str">
        <f t="shared" si="142"/>
        <v/>
      </c>
      <c r="DM176" s="29"/>
      <c r="DN176" s="33"/>
      <c r="DO176" s="29"/>
      <c r="DP176" s="33"/>
      <c r="DQ176" s="29" t="str">
        <f t="shared" si="143"/>
        <v/>
      </c>
      <c r="DS176" s="32" t="str">
        <f t="shared" si="144"/>
        <v/>
      </c>
      <c r="DT176" s="43"/>
      <c r="DU176" s="32" t="str">
        <f t="shared" ca="1" si="145"/>
        <v/>
      </c>
      <c r="DW176" s="32" t="str">
        <f>IFERROR(IFERROR(IF(DI176="","",SUMIFS(DU$101:DU176,$B$101:$B176,SWITCH\CALC\ACTIVE&amp;"*",$X$101:$X176, IF(CALCULATOR\LVL\FORMAT\ENTRY&lt;&gt;MARKER\CHECK,LVL\COL,"&gt;"""))),"") / IFERROR(IF(DI176="","",SUMIFS($BO$101:$BO176,$B$101:$B176,SWITCH\CALC\ACTIVE&amp;"*",$X$101:$X176, IF(CALCULATOR\LVL\FORMAT\ENTRY&lt;&gt;MARKER\CHECK,LVL\COL,"&gt;"""))),""),"")</f>
        <v/>
      </c>
      <c r="EI176" s="30" t="str">
        <f t="shared" si="146"/>
        <v/>
      </c>
      <c r="EM176" s="29"/>
      <c r="EN176" s="33"/>
      <c r="EO176" s="29"/>
      <c r="EP176" s="33"/>
      <c r="EQ176" s="29" t="str">
        <f t="shared" si="147"/>
        <v/>
      </c>
      <c r="ES176" s="32" t="str">
        <f t="shared" si="148"/>
        <v/>
      </c>
      <c r="ET176" s="43"/>
      <c r="EU176" s="32" t="str">
        <f t="shared" ca="1" si="149"/>
        <v/>
      </c>
      <c r="EW176" s="32" t="str">
        <f>IFERROR(IFERROR(IF(EI176="","",SUMIFS(EU$101:EU176,$B$101:$B176,SWITCH\CALC\ACTIVE&amp;"*",$X$101:$X176, IF(CALCULATOR\LVL\FORMAT\ENTRY&lt;&gt;MARKER\CHECK,LVL\COL,"&gt;"""))),"") / IFERROR(IF(EI176="","",SUMIFS($BO$101:$BO176,$B$101:$B176,SWITCH\CALC\ACTIVE&amp;"*",$X$101:$X176, IF(CALCULATOR\LVL\FORMAT\ENTRY&lt;&gt;MARKER\CHECK,LVL\COL,"&gt;"""))),""),"")</f>
        <v/>
      </c>
      <c r="FI176" s="30" t="str">
        <f t="shared" si="150"/>
        <v/>
      </c>
      <c r="FM176" s="29"/>
      <c r="FN176" s="33"/>
      <c r="FO176" s="29"/>
      <c r="FP176" s="33"/>
      <c r="FQ176" s="29" t="str">
        <f t="shared" si="151"/>
        <v/>
      </c>
      <c r="FS176" s="32" t="str">
        <f t="shared" si="152"/>
        <v/>
      </c>
      <c r="FT176" s="43"/>
      <c r="FU176" s="32" t="str">
        <f t="shared" ca="1" si="153"/>
        <v/>
      </c>
      <c r="FW176" s="32" t="str">
        <f>IFERROR(IFERROR(IF(FI176="","",SUMIFS(FU$101:FU176,$B$101:$B176,SWITCH\CALC\ACTIVE&amp;"*",$X$101:$X176, IF(CALCULATOR\LVL\FORMAT\ENTRY&lt;&gt;MARKER\CHECK,LVL\COL,"&gt;"""))),"") / IFERROR(IF(FI176="","",SUMIFS($BO$101:$BO176,$B$101:$B176,SWITCH\CALC\ACTIVE&amp;"*",$X$101:$X176, IF(CALCULATOR\LVL\FORMAT\ENTRY&lt;&gt;MARKER\CHECK,LVL\COL,"&gt;"""))),""),"")</f>
        <v/>
      </c>
      <c r="FX176" s="175"/>
      <c r="FZ176" s="32" t="str">
        <f t="shared" ca="1" si="154"/>
        <v/>
      </c>
      <c r="GA176" s="32" t="str">
        <f t="shared" ref="GA176:GM176" ca="1" si="168">IFERROR(IF($J176=LARGE($J$101:$J$300,GA$98), ( INDEX( INDIRECT($FY$95),MATCH(LARGE($J$101:$J$300,GA$98),$J$101:$J$300,0)) ), FZ176 ),"")</f>
        <v/>
      </c>
      <c r="GB176" s="32" t="str">
        <f t="shared" ca="1" si="168"/>
        <v/>
      </c>
      <c r="GC176" s="32" t="str">
        <f t="shared" ca="1" si="168"/>
        <v/>
      </c>
      <c r="GD176" s="32" t="str">
        <f t="shared" ca="1" si="168"/>
        <v/>
      </c>
      <c r="GE176" s="32" t="str">
        <f t="shared" ca="1" si="168"/>
        <v/>
      </c>
      <c r="GF176" s="32" t="str">
        <f t="shared" ca="1" si="168"/>
        <v/>
      </c>
      <c r="GG176" s="32" t="str">
        <f t="shared" ca="1" si="168"/>
        <v/>
      </c>
      <c r="GH176" s="32" t="str">
        <f t="shared" ca="1" si="168"/>
        <v/>
      </c>
      <c r="GI176" s="32" t="str">
        <f t="shared" ca="1" si="168"/>
        <v/>
      </c>
      <c r="GJ176" s="32" t="str">
        <f t="shared" ca="1" si="168"/>
        <v/>
      </c>
      <c r="GK176" s="32" t="str">
        <f t="shared" ca="1" si="168"/>
        <v/>
      </c>
      <c r="GL176" s="32" t="str">
        <f t="shared" ca="1" si="168"/>
        <v/>
      </c>
      <c r="GM176" s="32" t="str">
        <f t="shared" ca="1" si="168"/>
        <v/>
      </c>
    </row>
    <row r="177" spans="2:195" ht="22.5" hidden="1" customHeight="1" thickTop="1" thickBot="1">
      <c r="B177" s="25" t="str">
        <f t="array" ref="B177">IFERROR(IF($AF177="","",IF($C177=SWITCH\CALC\INACTV,SWITCH\CALC\INACTV,IF($AG177="",SWITCH\CALC\INACTV,IF(AND(LARGE(IF($AF$101:$AF$300=$AF177,$AU$101:$AU$300),1)&gt;1,$AU177=1),SWITCH\CALC\INACTV,SWITCH\CALC\ACTIVE)))),SWITCH\CALC\ACTIVE)</f>
        <v/>
      </c>
      <c r="C177" s="25" t="str">
        <f ca="1">IFERROR(IF($AF177="","",IF(AND(CALCULATOR\LVL\FORMAT\ENTRY="",$X177&lt;&gt;LVL\COL),SWITCH\CALC\INACTV,IF(INDIRECT("'ENROLLMENT'!" &amp; SUBSTITUTE(ADDRESS(1,MATCH(C$1,#REF!,0),4),"1","") &amp; $AC177 )="","",INDIRECT("'ENROLLMENT'!" &amp; SUBSTITUTE(ADDRESS(1,MATCH(C$1,#REF!,0),4),"1","") &amp; $AC177 )))),"")</f>
        <v/>
      </c>
      <c r="D177" s="222" t="e">
        <f t="shared" ca="1" si="164"/>
        <v>#N/A</v>
      </c>
      <c r="F177" s="25">
        <v>-24</v>
      </c>
      <c r="H177" s="139" t="str">
        <f t="shared" ca="1" si="135"/>
        <v/>
      </c>
      <c r="I177" s="140"/>
      <c r="J177" s="143" t="str">
        <f t="shared" si="136"/>
        <v/>
      </c>
      <c r="L177" s="210">
        <f t="shared" ref="L177:L201" si="169">AG177</f>
        <v>0</v>
      </c>
      <c r="N177" s="26" t="str">
        <f ca="1">IFERROR(IF(INDIRECT("'ENROLLMENT'!" &amp; SUBSTITUTE(ADDRESS(1,MATCH(N$1,#REF!,0),4),"1","") &amp; $AC177 )="","",INDIRECT("'ENROLLMENT'!" &amp; SUBSTITUTE(ADDRESS(1,MATCH(N$1,#REF!,0),4),"1","") &amp; $AC177 )),"")</f>
        <v/>
      </c>
      <c r="R177" s="27" t="str">
        <f t="shared" ca="1" si="137"/>
        <v/>
      </c>
      <c r="V177" s="27"/>
      <c r="X177" s="27" t="str">
        <f ca="1">IFERROR(IF(INDIRECT("'ENROLLMENT'!" &amp; SUBSTITUTE(ADDRESS(1,MATCH(X$1,#REF!,0),4),"1","") &amp; $AC177 )="","",INDIRECT("'ENROLLMENT'!" &amp; SUBSTITUTE(ADDRESS(1,MATCH(X$1,#REF!,0),4),"1","") &amp; $AC177 )),"")</f>
        <v/>
      </c>
      <c r="Z177" s="4"/>
      <c r="AB177" s="18"/>
      <c r="AC177" s="25" t="str">
        <f t="shared" ca="1" si="156"/>
        <v/>
      </c>
      <c r="AD177" s="20"/>
      <c r="AE177" s="18"/>
      <c r="AF177" s="26"/>
      <c r="AG177" s="30"/>
      <c r="AH177" s="28"/>
      <c r="AI177" s="241"/>
      <c r="AJ177" s="242"/>
      <c r="AK177" s="242"/>
      <c r="AL177" s="242"/>
      <c r="AM177" s="242"/>
      <c r="AN177" s="242"/>
      <c r="AO177" s="242"/>
      <c r="AP177" s="242"/>
      <c r="AQ177" s="243"/>
      <c r="AR177" s="28"/>
      <c r="AS177" s="29"/>
      <c r="AT177" s="19"/>
      <c r="AU177" s="27"/>
      <c r="AV177" s="20"/>
      <c r="AZ177" s="31"/>
      <c r="BM177" s="29" t="str">
        <f ca="1">IFERROR(IF(INDIRECT("'ENROLLMENT'!" &amp; SUBSTITUTE(ADDRESS(1,MATCH(BM$1,#REF!,0),4),"1","") &amp; $AC177 )="","",INDIRECT("'ENROLLMENT'!" &amp; SUBSTITUTE(ADDRESS(1,MATCH(BM$1,#REF!,0),4),"1","") &amp; $AC177 )),"")</f>
        <v/>
      </c>
      <c r="BN177" s="33"/>
      <c r="BO177" s="29" t="str">
        <f ca="1">IFERROR(IF(INDIRECT("'ENROLLMENT'!" &amp; SUBSTITUTE(ADDRESS(1,MATCH(BO$1,#REF!,0),4),"1","") &amp; $AC177 )="","",INDIRECT("'ENROLLMENT'!" &amp; SUBSTITUTE(ADDRESS(1,MATCH(BO$1,#REF!,0),4),"1","") &amp; $AC177 )),"")</f>
        <v/>
      </c>
      <c r="BP177" s="33"/>
      <c r="BQ177" s="29" t="str">
        <f ca="1">IFERROR(IF(INDIRECT("'ENROLLMENT'!" &amp; SUBSTITUTE(ADDRESS(1,MATCH(BQ$1,#REF!,0),4),"1","") &amp; $AC177 )="","",INDIRECT("'ENROLLMENT'!" &amp; SUBSTITUTE(ADDRESS(1,MATCH(BQ$1,#REF!,0),4),"1","") &amp; $AC177 )),"")</f>
        <v/>
      </c>
      <c r="BS177" s="32" t="str">
        <f ca="1">IFERROR(IF(INDIRECT("'ENROLLMENT'!" &amp; SUBSTITUTE(ADDRESS(1,MATCH(BS$1,#REF!,0),4),"1","") &amp; $AC177 )="","",INDIRECT("'ENROLLMENT'!" &amp; SUBSTITUTE(ADDRESS(1,MATCH(BS$1,#REF!,0),4),"1","") &amp; $AC177 )),"")</f>
        <v/>
      </c>
      <c r="BT177" s="43"/>
      <c r="BU177" s="32" t="str">
        <f ca="1">IFERROR(IF(INDIRECT("'ENROLLMENT'!" &amp; SUBSTITUTE(ADDRESS(1,MATCH(BU$1,#REF!,0),4),"1","") &amp; $AC177 )="","",INDIRECT("'ENROLLMENT'!" &amp; SUBSTITUTE(ADDRESS(1,MATCH(BU$1,#REF!,0),4),"1","") &amp; $AC177 )),"")</f>
        <v/>
      </c>
      <c r="BW177" s="33"/>
      <c r="BZ177" s="27"/>
      <c r="CI177" s="30" t="str">
        <f t="shared" si="138"/>
        <v/>
      </c>
      <c r="CM177" s="29"/>
      <c r="CN177" s="33"/>
      <c r="CO177" s="29"/>
      <c r="CP177" s="33"/>
      <c r="CQ177" s="29" t="str">
        <f t="shared" si="139"/>
        <v/>
      </c>
      <c r="CS177" s="32" t="str">
        <f t="shared" si="140"/>
        <v/>
      </c>
      <c r="CT177" s="43"/>
      <c r="CU177" s="32" t="str">
        <f t="shared" ca="1" si="141"/>
        <v/>
      </c>
      <c r="CW177" s="32" t="str">
        <f>IFERROR(IFERROR(IF(CI177="","",SUMIFS(CU$101:CU177,$B$101:$B177,SWITCH\CALC\ACTIVE&amp;"*",$X$101:$X177, IF(CALCULATOR\LVL\FORMAT\ENTRY&lt;&gt;MARKER\CHECK,LVL\COL,"&gt;"""))),"") / IFERROR(IF(CI177="","",SUMIFS($BO$101:$BO177,$B$101:$B177,SWITCH\CALC\ACTIVE&amp;"*",$X$101:$X177, IF(CALCULATOR\LVL\FORMAT\ENTRY&lt;&gt;MARKER\CHECK,LVL\COL,"&gt;"""))),""),"")</f>
        <v/>
      </c>
      <c r="DI177" s="30" t="str">
        <f t="shared" si="142"/>
        <v/>
      </c>
      <c r="DM177" s="29"/>
      <c r="DN177" s="33"/>
      <c r="DO177" s="29"/>
      <c r="DP177" s="33"/>
      <c r="DQ177" s="29" t="str">
        <f t="shared" si="143"/>
        <v/>
      </c>
      <c r="DS177" s="32" t="str">
        <f t="shared" si="144"/>
        <v/>
      </c>
      <c r="DT177" s="43"/>
      <c r="DU177" s="32" t="str">
        <f t="shared" ca="1" si="145"/>
        <v/>
      </c>
      <c r="DW177" s="32" t="str">
        <f>IFERROR(IFERROR(IF(DI177="","",SUMIFS(DU$101:DU177,$B$101:$B177,SWITCH\CALC\ACTIVE&amp;"*",$X$101:$X177, IF(CALCULATOR\LVL\FORMAT\ENTRY&lt;&gt;MARKER\CHECK,LVL\COL,"&gt;"""))),"") / IFERROR(IF(DI177="","",SUMIFS($BO$101:$BO177,$B$101:$B177,SWITCH\CALC\ACTIVE&amp;"*",$X$101:$X177, IF(CALCULATOR\LVL\FORMAT\ENTRY&lt;&gt;MARKER\CHECK,LVL\COL,"&gt;"""))),""),"")</f>
        <v/>
      </c>
      <c r="EI177" s="30" t="str">
        <f t="shared" si="146"/>
        <v/>
      </c>
      <c r="EM177" s="29"/>
      <c r="EN177" s="33"/>
      <c r="EO177" s="29"/>
      <c r="EP177" s="33"/>
      <c r="EQ177" s="29" t="str">
        <f t="shared" si="147"/>
        <v/>
      </c>
      <c r="ES177" s="32" t="str">
        <f t="shared" si="148"/>
        <v/>
      </c>
      <c r="ET177" s="43"/>
      <c r="EU177" s="32" t="str">
        <f t="shared" ca="1" si="149"/>
        <v/>
      </c>
      <c r="EW177" s="32" t="str">
        <f>IFERROR(IFERROR(IF(EI177="","",SUMIFS(EU$101:EU177,$B$101:$B177,SWITCH\CALC\ACTIVE&amp;"*",$X$101:$X177, IF(CALCULATOR\LVL\FORMAT\ENTRY&lt;&gt;MARKER\CHECK,LVL\COL,"&gt;"""))),"") / IFERROR(IF(EI177="","",SUMIFS($BO$101:$BO177,$B$101:$B177,SWITCH\CALC\ACTIVE&amp;"*",$X$101:$X177, IF(CALCULATOR\LVL\FORMAT\ENTRY&lt;&gt;MARKER\CHECK,LVL\COL,"&gt;"""))),""),"")</f>
        <v/>
      </c>
      <c r="FI177" s="30" t="str">
        <f t="shared" si="150"/>
        <v/>
      </c>
      <c r="FM177" s="29"/>
      <c r="FN177" s="33"/>
      <c r="FO177" s="29"/>
      <c r="FP177" s="33"/>
      <c r="FQ177" s="29" t="str">
        <f t="shared" si="151"/>
        <v/>
      </c>
      <c r="FS177" s="32" t="str">
        <f t="shared" si="152"/>
        <v/>
      </c>
      <c r="FT177" s="43"/>
      <c r="FU177" s="32" t="str">
        <f t="shared" ca="1" si="153"/>
        <v/>
      </c>
      <c r="FW177" s="32" t="str">
        <f>IFERROR(IFERROR(IF(FI177="","",SUMIFS(FU$101:FU177,$B$101:$B177,SWITCH\CALC\ACTIVE&amp;"*",$X$101:$X177, IF(CALCULATOR\LVL\FORMAT\ENTRY&lt;&gt;MARKER\CHECK,LVL\COL,"&gt;"""))),"") / IFERROR(IF(FI177="","",SUMIFS($BO$101:$BO177,$B$101:$B177,SWITCH\CALC\ACTIVE&amp;"*",$X$101:$X177, IF(CALCULATOR\LVL\FORMAT\ENTRY&lt;&gt;MARKER\CHECK,LVL\COL,"&gt;"""))),""),"")</f>
        <v/>
      </c>
      <c r="FX177" s="175"/>
      <c r="FZ177" s="32" t="str">
        <f t="shared" ca="1" si="154"/>
        <v/>
      </c>
      <c r="GA177" s="32" t="str">
        <f t="shared" ref="GA177:GM177" ca="1" si="170">IFERROR(IF($J177=LARGE($J$101:$J$300,GA$98), ( INDEX( INDIRECT($FY$95),MATCH(LARGE($J$101:$J$300,GA$98),$J$101:$J$300,0)) ), FZ177 ),"")</f>
        <v/>
      </c>
      <c r="GB177" s="32" t="str">
        <f t="shared" ca="1" si="170"/>
        <v/>
      </c>
      <c r="GC177" s="32" t="str">
        <f t="shared" ca="1" si="170"/>
        <v/>
      </c>
      <c r="GD177" s="32" t="str">
        <f t="shared" ca="1" si="170"/>
        <v/>
      </c>
      <c r="GE177" s="32" t="str">
        <f t="shared" ca="1" si="170"/>
        <v/>
      </c>
      <c r="GF177" s="32" t="str">
        <f t="shared" ca="1" si="170"/>
        <v/>
      </c>
      <c r="GG177" s="32" t="str">
        <f t="shared" ca="1" si="170"/>
        <v/>
      </c>
      <c r="GH177" s="32" t="str">
        <f t="shared" ca="1" si="170"/>
        <v/>
      </c>
      <c r="GI177" s="32" t="str">
        <f t="shared" ca="1" si="170"/>
        <v/>
      </c>
      <c r="GJ177" s="32" t="str">
        <f t="shared" ca="1" si="170"/>
        <v/>
      </c>
      <c r="GK177" s="32" t="str">
        <f t="shared" ca="1" si="170"/>
        <v/>
      </c>
      <c r="GL177" s="32" t="str">
        <f t="shared" ca="1" si="170"/>
        <v/>
      </c>
      <c r="GM177" s="32" t="str">
        <f t="shared" ca="1" si="170"/>
        <v/>
      </c>
    </row>
    <row r="178" spans="2:195" ht="22.5" hidden="1" customHeight="1" thickTop="1" thickBot="1">
      <c r="B178" s="25" t="str">
        <f t="array" ref="B178">IFERROR(IF($AF178="","",IF($C178=SWITCH\CALC\INACTV,SWITCH\CALC\INACTV,IF($AG178="",SWITCH\CALC\INACTV,IF(AND(LARGE(IF($AF$101:$AF$300=$AF178,$AU$101:$AU$300),1)&gt;1,$AU178=1),SWITCH\CALC\INACTV,SWITCH\CALC\ACTIVE)))),SWITCH\CALC\ACTIVE)</f>
        <v/>
      </c>
      <c r="C178" s="25" t="str">
        <f ca="1">IFERROR(IF($AF178="","",IF(AND(CALCULATOR\LVL\FORMAT\ENTRY="",$X178&lt;&gt;LVL\COL),SWITCH\CALC\INACTV,IF(INDIRECT("'ENROLLMENT'!" &amp; SUBSTITUTE(ADDRESS(1,MATCH(C$1,#REF!,0),4),"1","") &amp; $AC178 )="","",INDIRECT("'ENROLLMENT'!" &amp; SUBSTITUTE(ADDRESS(1,MATCH(C$1,#REF!,0),4),"1","") &amp; $AC178 )))),"")</f>
        <v/>
      </c>
      <c r="D178" s="222" t="e">
        <f t="shared" ca="1" si="164"/>
        <v>#N/A</v>
      </c>
      <c r="F178" s="25">
        <v>-23</v>
      </c>
      <c r="H178" s="139" t="str">
        <f t="shared" ca="1" si="135"/>
        <v/>
      </c>
      <c r="I178" s="140"/>
      <c r="J178" s="143" t="str">
        <f t="shared" si="136"/>
        <v/>
      </c>
      <c r="L178" s="210">
        <f t="shared" si="169"/>
        <v>0</v>
      </c>
      <c r="N178" s="26" t="str">
        <f ca="1">IFERROR(IF(INDIRECT("'ENROLLMENT'!" &amp; SUBSTITUTE(ADDRESS(1,MATCH(N$1,#REF!,0),4),"1","") &amp; $AC178 )="","",INDIRECT("'ENROLLMENT'!" &amp; SUBSTITUTE(ADDRESS(1,MATCH(N$1,#REF!,0),4),"1","") &amp; $AC178 )),"")</f>
        <v/>
      </c>
      <c r="R178" s="27" t="str">
        <f t="shared" ca="1" si="137"/>
        <v/>
      </c>
      <c r="V178" s="27"/>
      <c r="X178" s="27" t="str">
        <f ca="1">IFERROR(IF(INDIRECT("'ENROLLMENT'!" &amp; SUBSTITUTE(ADDRESS(1,MATCH(X$1,#REF!,0),4),"1","") &amp; $AC178 )="","",INDIRECT("'ENROLLMENT'!" &amp; SUBSTITUTE(ADDRESS(1,MATCH(X$1,#REF!,0),4),"1","") &amp; $AC178 )),"")</f>
        <v/>
      </c>
      <c r="Z178" s="4"/>
      <c r="AB178" s="18"/>
      <c r="AC178" s="25" t="str">
        <f t="shared" ca="1" si="156"/>
        <v/>
      </c>
      <c r="AD178" s="20"/>
      <c r="AE178" s="18"/>
      <c r="AF178" s="26"/>
      <c r="AG178" s="30"/>
      <c r="AH178" s="28"/>
      <c r="AI178" s="241"/>
      <c r="AJ178" s="242"/>
      <c r="AK178" s="242"/>
      <c r="AL178" s="242"/>
      <c r="AM178" s="242"/>
      <c r="AN178" s="242"/>
      <c r="AO178" s="242"/>
      <c r="AP178" s="242"/>
      <c r="AQ178" s="243"/>
      <c r="AR178" s="28"/>
      <c r="AS178" s="29"/>
      <c r="AT178" s="19"/>
      <c r="AU178" s="27"/>
      <c r="AV178" s="20"/>
      <c r="AZ178" s="31"/>
      <c r="BM178" s="29" t="str">
        <f ca="1">IFERROR(IF(INDIRECT("'ENROLLMENT'!" &amp; SUBSTITUTE(ADDRESS(1,MATCH(BM$1,#REF!,0),4),"1","") &amp; $AC178 )="","",INDIRECT("'ENROLLMENT'!" &amp; SUBSTITUTE(ADDRESS(1,MATCH(BM$1,#REF!,0),4),"1","") &amp; $AC178 )),"")</f>
        <v/>
      </c>
      <c r="BN178" s="33"/>
      <c r="BO178" s="29" t="str">
        <f ca="1">IFERROR(IF(INDIRECT("'ENROLLMENT'!" &amp; SUBSTITUTE(ADDRESS(1,MATCH(BO$1,#REF!,0),4),"1","") &amp; $AC178 )="","",INDIRECT("'ENROLLMENT'!" &amp; SUBSTITUTE(ADDRESS(1,MATCH(BO$1,#REF!,0),4),"1","") &amp; $AC178 )),"")</f>
        <v/>
      </c>
      <c r="BP178" s="33"/>
      <c r="BQ178" s="29" t="str">
        <f ca="1">IFERROR(IF(INDIRECT("'ENROLLMENT'!" &amp; SUBSTITUTE(ADDRESS(1,MATCH(BQ$1,#REF!,0),4),"1","") &amp; $AC178 )="","",INDIRECT("'ENROLLMENT'!" &amp; SUBSTITUTE(ADDRESS(1,MATCH(BQ$1,#REF!,0),4),"1","") &amp; $AC178 )),"")</f>
        <v/>
      </c>
      <c r="BS178" s="32" t="str">
        <f ca="1">IFERROR(IF(INDIRECT("'ENROLLMENT'!" &amp; SUBSTITUTE(ADDRESS(1,MATCH(BS$1,#REF!,0),4),"1","") &amp; $AC178 )="","",INDIRECT("'ENROLLMENT'!" &amp; SUBSTITUTE(ADDRESS(1,MATCH(BS$1,#REF!,0),4),"1","") &amp; $AC178 )),"")</f>
        <v/>
      </c>
      <c r="BT178" s="43"/>
      <c r="BU178" s="32" t="str">
        <f ca="1">IFERROR(IF(INDIRECT("'ENROLLMENT'!" &amp; SUBSTITUTE(ADDRESS(1,MATCH(BU$1,#REF!,0),4),"1","") &amp; $AC178 )="","",INDIRECT("'ENROLLMENT'!" &amp; SUBSTITUTE(ADDRESS(1,MATCH(BU$1,#REF!,0),4),"1","") &amp; $AC178 )),"")</f>
        <v/>
      </c>
      <c r="BW178" s="33"/>
      <c r="BZ178" s="27"/>
      <c r="CI178" s="30" t="str">
        <f t="shared" si="138"/>
        <v/>
      </c>
      <c r="CM178" s="29"/>
      <c r="CN178" s="33"/>
      <c r="CO178" s="29"/>
      <c r="CP178" s="33"/>
      <c r="CQ178" s="29" t="str">
        <f t="shared" si="139"/>
        <v/>
      </c>
      <c r="CS178" s="32" t="str">
        <f t="shared" si="140"/>
        <v/>
      </c>
      <c r="CT178" s="43"/>
      <c r="CU178" s="32" t="str">
        <f t="shared" ca="1" si="141"/>
        <v/>
      </c>
      <c r="CW178" s="32" t="str">
        <f>IFERROR(IFERROR(IF(CI178="","",SUMIFS(CU$101:CU178,$B$101:$B178,SWITCH\CALC\ACTIVE&amp;"*",$X$101:$X178, IF(CALCULATOR\LVL\FORMAT\ENTRY&lt;&gt;MARKER\CHECK,LVL\COL,"&gt;"""))),"") / IFERROR(IF(CI178="","",SUMIFS($BO$101:$BO178,$B$101:$B178,SWITCH\CALC\ACTIVE&amp;"*",$X$101:$X178, IF(CALCULATOR\LVL\FORMAT\ENTRY&lt;&gt;MARKER\CHECK,LVL\COL,"&gt;"""))),""),"")</f>
        <v/>
      </c>
      <c r="DI178" s="30" t="str">
        <f t="shared" si="142"/>
        <v/>
      </c>
      <c r="DM178" s="29"/>
      <c r="DN178" s="33"/>
      <c r="DO178" s="29"/>
      <c r="DP178" s="33"/>
      <c r="DQ178" s="29" t="str">
        <f t="shared" si="143"/>
        <v/>
      </c>
      <c r="DS178" s="32" t="str">
        <f t="shared" si="144"/>
        <v/>
      </c>
      <c r="DT178" s="43"/>
      <c r="DU178" s="32" t="str">
        <f t="shared" ca="1" si="145"/>
        <v/>
      </c>
      <c r="DW178" s="32" t="str">
        <f>IFERROR(IFERROR(IF(DI178="","",SUMIFS(DU$101:DU178,$B$101:$B178,SWITCH\CALC\ACTIVE&amp;"*",$X$101:$X178, IF(CALCULATOR\LVL\FORMAT\ENTRY&lt;&gt;MARKER\CHECK,LVL\COL,"&gt;"""))),"") / IFERROR(IF(DI178="","",SUMIFS($BO$101:$BO178,$B$101:$B178,SWITCH\CALC\ACTIVE&amp;"*",$X$101:$X178, IF(CALCULATOR\LVL\FORMAT\ENTRY&lt;&gt;MARKER\CHECK,LVL\COL,"&gt;"""))),""),"")</f>
        <v/>
      </c>
      <c r="EI178" s="30" t="str">
        <f t="shared" si="146"/>
        <v/>
      </c>
      <c r="EM178" s="29"/>
      <c r="EN178" s="33"/>
      <c r="EO178" s="29"/>
      <c r="EP178" s="33"/>
      <c r="EQ178" s="29" t="str">
        <f t="shared" si="147"/>
        <v/>
      </c>
      <c r="ES178" s="32" t="str">
        <f t="shared" si="148"/>
        <v/>
      </c>
      <c r="ET178" s="43"/>
      <c r="EU178" s="32" t="str">
        <f t="shared" ca="1" si="149"/>
        <v/>
      </c>
      <c r="EW178" s="32" t="str">
        <f>IFERROR(IFERROR(IF(EI178="","",SUMIFS(EU$101:EU178,$B$101:$B178,SWITCH\CALC\ACTIVE&amp;"*",$X$101:$X178, IF(CALCULATOR\LVL\FORMAT\ENTRY&lt;&gt;MARKER\CHECK,LVL\COL,"&gt;"""))),"") / IFERROR(IF(EI178="","",SUMIFS($BO$101:$BO178,$B$101:$B178,SWITCH\CALC\ACTIVE&amp;"*",$X$101:$X178, IF(CALCULATOR\LVL\FORMAT\ENTRY&lt;&gt;MARKER\CHECK,LVL\COL,"&gt;"""))),""),"")</f>
        <v/>
      </c>
      <c r="FI178" s="30" t="str">
        <f t="shared" si="150"/>
        <v/>
      </c>
      <c r="FM178" s="29"/>
      <c r="FN178" s="33"/>
      <c r="FO178" s="29"/>
      <c r="FP178" s="33"/>
      <c r="FQ178" s="29" t="str">
        <f t="shared" si="151"/>
        <v/>
      </c>
      <c r="FS178" s="32" t="str">
        <f t="shared" si="152"/>
        <v/>
      </c>
      <c r="FT178" s="43"/>
      <c r="FU178" s="32" t="str">
        <f t="shared" ca="1" si="153"/>
        <v/>
      </c>
      <c r="FW178" s="32" t="str">
        <f>IFERROR(IFERROR(IF(FI178="","",SUMIFS(FU$101:FU178,$B$101:$B178,SWITCH\CALC\ACTIVE&amp;"*",$X$101:$X178, IF(CALCULATOR\LVL\FORMAT\ENTRY&lt;&gt;MARKER\CHECK,LVL\COL,"&gt;"""))),"") / IFERROR(IF(FI178="","",SUMIFS($BO$101:$BO178,$B$101:$B178,SWITCH\CALC\ACTIVE&amp;"*",$X$101:$X178, IF(CALCULATOR\LVL\FORMAT\ENTRY&lt;&gt;MARKER\CHECK,LVL\COL,"&gt;"""))),""),"")</f>
        <v/>
      </c>
      <c r="FX178" s="175"/>
      <c r="FZ178" s="32" t="str">
        <f t="shared" ca="1" si="154"/>
        <v/>
      </c>
      <c r="GA178" s="32" t="str">
        <f t="shared" ref="GA178:GM178" ca="1" si="171">IFERROR(IF($J178=LARGE($J$101:$J$300,GA$98), ( INDEX( INDIRECT($FY$95),MATCH(LARGE($J$101:$J$300,GA$98),$J$101:$J$300,0)) ), FZ178 ),"")</f>
        <v/>
      </c>
      <c r="GB178" s="32" t="str">
        <f t="shared" ca="1" si="171"/>
        <v/>
      </c>
      <c r="GC178" s="32" t="str">
        <f t="shared" ca="1" si="171"/>
        <v/>
      </c>
      <c r="GD178" s="32" t="str">
        <f t="shared" ca="1" si="171"/>
        <v/>
      </c>
      <c r="GE178" s="32" t="str">
        <f t="shared" ca="1" si="171"/>
        <v/>
      </c>
      <c r="GF178" s="32" t="str">
        <f t="shared" ca="1" si="171"/>
        <v/>
      </c>
      <c r="GG178" s="32" t="str">
        <f t="shared" ca="1" si="171"/>
        <v/>
      </c>
      <c r="GH178" s="32" t="str">
        <f t="shared" ca="1" si="171"/>
        <v/>
      </c>
      <c r="GI178" s="32" t="str">
        <f t="shared" ca="1" si="171"/>
        <v/>
      </c>
      <c r="GJ178" s="32" t="str">
        <f t="shared" ca="1" si="171"/>
        <v/>
      </c>
      <c r="GK178" s="32" t="str">
        <f t="shared" ca="1" si="171"/>
        <v/>
      </c>
      <c r="GL178" s="32" t="str">
        <f t="shared" ca="1" si="171"/>
        <v/>
      </c>
      <c r="GM178" s="32" t="str">
        <f t="shared" ca="1" si="171"/>
        <v/>
      </c>
    </row>
    <row r="179" spans="2:195" ht="22.5" hidden="1" customHeight="1" thickTop="1" thickBot="1">
      <c r="B179" s="25" t="str">
        <f t="array" ref="B179">IFERROR(IF($AF179="","",IF($C179=SWITCH\CALC\INACTV,SWITCH\CALC\INACTV,IF($AG179="",SWITCH\CALC\INACTV,IF(AND(LARGE(IF($AF$101:$AF$300=$AF179,$AU$101:$AU$300),1)&gt;1,$AU179=1),SWITCH\CALC\INACTV,SWITCH\CALC\ACTIVE)))),SWITCH\CALC\ACTIVE)</f>
        <v/>
      </c>
      <c r="C179" s="25" t="str">
        <f ca="1">IFERROR(IF($AF179="","",IF(AND(CALCULATOR\LVL\FORMAT\ENTRY="",$X179&lt;&gt;LVL\COL),SWITCH\CALC\INACTV,IF(INDIRECT("'ENROLLMENT'!" &amp; SUBSTITUTE(ADDRESS(1,MATCH(C$1,#REF!,0),4),"1","") &amp; $AC179 )="","",INDIRECT("'ENROLLMENT'!" &amp; SUBSTITUTE(ADDRESS(1,MATCH(C$1,#REF!,0),4),"1","") &amp; $AC179 )))),"")</f>
        <v/>
      </c>
      <c r="D179" s="222" t="e">
        <f t="shared" ca="1" si="164"/>
        <v>#N/A</v>
      </c>
      <c r="F179" s="25">
        <v>-22</v>
      </c>
      <c r="H179" s="139" t="str">
        <f t="shared" ca="1" si="135"/>
        <v/>
      </c>
      <c r="I179" s="140"/>
      <c r="J179" s="143" t="str">
        <f t="shared" si="136"/>
        <v/>
      </c>
      <c r="L179" s="210">
        <f t="shared" si="169"/>
        <v>0</v>
      </c>
      <c r="N179" s="26" t="str">
        <f ca="1">IFERROR(IF(INDIRECT("'ENROLLMENT'!" &amp; SUBSTITUTE(ADDRESS(1,MATCH(N$1,#REF!,0),4),"1","") &amp; $AC179 )="","",INDIRECT("'ENROLLMENT'!" &amp; SUBSTITUTE(ADDRESS(1,MATCH(N$1,#REF!,0),4),"1","") &amp; $AC179 )),"")</f>
        <v/>
      </c>
      <c r="R179" s="27" t="str">
        <f t="shared" ca="1" si="137"/>
        <v/>
      </c>
      <c r="V179" s="27"/>
      <c r="X179" s="27" t="str">
        <f ca="1">IFERROR(IF(INDIRECT("'ENROLLMENT'!" &amp; SUBSTITUTE(ADDRESS(1,MATCH(X$1,#REF!,0),4),"1","") &amp; $AC179 )="","",INDIRECT("'ENROLLMENT'!" &amp; SUBSTITUTE(ADDRESS(1,MATCH(X$1,#REF!,0),4),"1","") &amp; $AC179 )),"")</f>
        <v/>
      </c>
      <c r="Z179" s="4"/>
      <c r="AB179" s="18"/>
      <c r="AC179" s="25" t="str">
        <f t="shared" ca="1" si="156"/>
        <v/>
      </c>
      <c r="AD179" s="20"/>
      <c r="AE179" s="18"/>
      <c r="AF179" s="26"/>
      <c r="AG179" s="30"/>
      <c r="AH179" s="28"/>
      <c r="AI179" s="241"/>
      <c r="AJ179" s="242"/>
      <c r="AK179" s="242"/>
      <c r="AL179" s="242"/>
      <c r="AM179" s="242"/>
      <c r="AN179" s="242"/>
      <c r="AO179" s="242"/>
      <c r="AP179" s="242"/>
      <c r="AQ179" s="243"/>
      <c r="AR179" s="28"/>
      <c r="AS179" s="29"/>
      <c r="AT179" s="19"/>
      <c r="AU179" s="27"/>
      <c r="AV179" s="20"/>
      <c r="AZ179" s="31"/>
      <c r="BM179" s="29" t="str">
        <f ca="1">IFERROR(IF(INDIRECT("'ENROLLMENT'!" &amp; SUBSTITUTE(ADDRESS(1,MATCH(BM$1,#REF!,0),4),"1","") &amp; $AC179 )="","",INDIRECT("'ENROLLMENT'!" &amp; SUBSTITUTE(ADDRESS(1,MATCH(BM$1,#REF!,0),4),"1","") &amp; $AC179 )),"")</f>
        <v/>
      </c>
      <c r="BN179" s="33"/>
      <c r="BO179" s="29" t="str">
        <f ca="1">IFERROR(IF(INDIRECT("'ENROLLMENT'!" &amp; SUBSTITUTE(ADDRESS(1,MATCH(BO$1,#REF!,0),4),"1","") &amp; $AC179 )="","",INDIRECT("'ENROLLMENT'!" &amp; SUBSTITUTE(ADDRESS(1,MATCH(BO$1,#REF!,0),4),"1","") &amp; $AC179 )),"")</f>
        <v/>
      </c>
      <c r="BP179" s="33"/>
      <c r="BQ179" s="29" t="str">
        <f ca="1">IFERROR(IF(INDIRECT("'ENROLLMENT'!" &amp; SUBSTITUTE(ADDRESS(1,MATCH(BQ$1,#REF!,0),4),"1","") &amp; $AC179 )="","",INDIRECT("'ENROLLMENT'!" &amp; SUBSTITUTE(ADDRESS(1,MATCH(BQ$1,#REF!,0),4),"1","") &amp; $AC179 )),"")</f>
        <v/>
      </c>
      <c r="BS179" s="32" t="str">
        <f ca="1">IFERROR(IF(INDIRECT("'ENROLLMENT'!" &amp; SUBSTITUTE(ADDRESS(1,MATCH(BS$1,#REF!,0),4),"1","") &amp; $AC179 )="","",INDIRECT("'ENROLLMENT'!" &amp; SUBSTITUTE(ADDRESS(1,MATCH(BS$1,#REF!,0),4),"1","") &amp; $AC179 )),"")</f>
        <v/>
      </c>
      <c r="BT179" s="43"/>
      <c r="BU179" s="32" t="str">
        <f ca="1">IFERROR(IF(INDIRECT("'ENROLLMENT'!" &amp; SUBSTITUTE(ADDRESS(1,MATCH(BU$1,#REF!,0),4),"1","") &amp; $AC179 )="","",INDIRECT("'ENROLLMENT'!" &amp; SUBSTITUTE(ADDRESS(1,MATCH(BU$1,#REF!,0),4),"1","") &amp; $AC179 )),"")</f>
        <v/>
      </c>
      <c r="BW179" s="33"/>
      <c r="BZ179" s="27"/>
      <c r="CI179" s="30" t="str">
        <f t="shared" si="138"/>
        <v/>
      </c>
      <c r="CM179" s="29"/>
      <c r="CN179" s="33"/>
      <c r="CO179" s="29"/>
      <c r="CP179" s="33"/>
      <c r="CQ179" s="29" t="str">
        <f t="shared" si="139"/>
        <v/>
      </c>
      <c r="CS179" s="32" t="str">
        <f t="shared" si="140"/>
        <v/>
      </c>
      <c r="CT179" s="43"/>
      <c r="CU179" s="32" t="str">
        <f t="shared" ca="1" si="141"/>
        <v/>
      </c>
      <c r="CW179" s="32" t="str">
        <f>IFERROR(IFERROR(IF(CI179="","",SUMIFS(CU$101:CU179,$B$101:$B179,SWITCH\CALC\ACTIVE&amp;"*",$X$101:$X179, IF(CALCULATOR\LVL\FORMAT\ENTRY&lt;&gt;MARKER\CHECK,LVL\COL,"&gt;"""))),"") / IFERROR(IF(CI179="","",SUMIFS($BO$101:$BO179,$B$101:$B179,SWITCH\CALC\ACTIVE&amp;"*",$X$101:$X179, IF(CALCULATOR\LVL\FORMAT\ENTRY&lt;&gt;MARKER\CHECK,LVL\COL,"&gt;"""))),""),"")</f>
        <v/>
      </c>
      <c r="DI179" s="30" t="str">
        <f t="shared" si="142"/>
        <v/>
      </c>
      <c r="DM179" s="29"/>
      <c r="DN179" s="33"/>
      <c r="DO179" s="29"/>
      <c r="DP179" s="33"/>
      <c r="DQ179" s="29" t="str">
        <f t="shared" si="143"/>
        <v/>
      </c>
      <c r="DS179" s="32" t="str">
        <f t="shared" si="144"/>
        <v/>
      </c>
      <c r="DT179" s="43"/>
      <c r="DU179" s="32" t="str">
        <f t="shared" ca="1" si="145"/>
        <v/>
      </c>
      <c r="DW179" s="32" t="str">
        <f>IFERROR(IFERROR(IF(DI179="","",SUMIFS(DU$101:DU179,$B$101:$B179,SWITCH\CALC\ACTIVE&amp;"*",$X$101:$X179, IF(CALCULATOR\LVL\FORMAT\ENTRY&lt;&gt;MARKER\CHECK,LVL\COL,"&gt;"""))),"") / IFERROR(IF(DI179="","",SUMIFS($BO$101:$BO179,$B$101:$B179,SWITCH\CALC\ACTIVE&amp;"*",$X$101:$X179, IF(CALCULATOR\LVL\FORMAT\ENTRY&lt;&gt;MARKER\CHECK,LVL\COL,"&gt;"""))),""),"")</f>
        <v/>
      </c>
      <c r="EI179" s="30" t="str">
        <f t="shared" si="146"/>
        <v/>
      </c>
      <c r="EM179" s="29"/>
      <c r="EN179" s="33"/>
      <c r="EO179" s="29"/>
      <c r="EP179" s="33"/>
      <c r="EQ179" s="29" t="str">
        <f t="shared" si="147"/>
        <v/>
      </c>
      <c r="ES179" s="32" t="str">
        <f t="shared" si="148"/>
        <v/>
      </c>
      <c r="ET179" s="43"/>
      <c r="EU179" s="32" t="str">
        <f t="shared" ca="1" si="149"/>
        <v/>
      </c>
      <c r="EW179" s="32" t="str">
        <f>IFERROR(IFERROR(IF(EI179="","",SUMIFS(EU$101:EU179,$B$101:$B179,SWITCH\CALC\ACTIVE&amp;"*",$X$101:$X179, IF(CALCULATOR\LVL\FORMAT\ENTRY&lt;&gt;MARKER\CHECK,LVL\COL,"&gt;"""))),"") / IFERROR(IF(EI179="","",SUMIFS($BO$101:$BO179,$B$101:$B179,SWITCH\CALC\ACTIVE&amp;"*",$X$101:$X179, IF(CALCULATOR\LVL\FORMAT\ENTRY&lt;&gt;MARKER\CHECK,LVL\COL,"&gt;"""))),""),"")</f>
        <v/>
      </c>
      <c r="FI179" s="30" t="str">
        <f t="shared" si="150"/>
        <v/>
      </c>
      <c r="FM179" s="29"/>
      <c r="FN179" s="33"/>
      <c r="FO179" s="29"/>
      <c r="FP179" s="33"/>
      <c r="FQ179" s="29" t="str">
        <f t="shared" si="151"/>
        <v/>
      </c>
      <c r="FS179" s="32" t="str">
        <f t="shared" si="152"/>
        <v/>
      </c>
      <c r="FT179" s="43"/>
      <c r="FU179" s="32" t="str">
        <f t="shared" ca="1" si="153"/>
        <v/>
      </c>
      <c r="FW179" s="32" t="str">
        <f>IFERROR(IFERROR(IF(FI179="","",SUMIFS(FU$101:FU179,$B$101:$B179,SWITCH\CALC\ACTIVE&amp;"*",$X$101:$X179, IF(CALCULATOR\LVL\FORMAT\ENTRY&lt;&gt;MARKER\CHECK,LVL\COL,"&gt;"""))),"") / IFERROR(IF(FI179="","",SUMIFS($BO$101:$BO179,$B$101:$B179,SWITCH\CALC\ACTIVE&amp;"*",$X$101:$X179, IF(CALCULATOR\LVL\FORMAT\ENTRY&lt;&gt;MARKER\CHECK,LVL\COL,"&gt;"""))),""),"")</f>
        <v/>
      </c>
      <c r="FX179" s="175"/>
      <c r="FZ179" s="32" t="str">
        <f t="shared" ca="1" si="154"/>
        <v/>
      </c>
      <c r="GA179" s="32" t="str">
        <f t="shared" ref="GA179:GM179" ca="1" si="172">IFERROR(IF($J179=LARGE($J$101:$J$300,GA$98), ( INDEX( INDIRECT($FY$95),MATCH(LARGE($J$101:$J$300,GA$98),$J$101:$J$300,0)) ), FZ179 ),"")</f>
        <v/>
      </c>
      <c r="GB179" s="32" t="str">
        <f t="shared" ca="1" si="172"/>
        <v/>
      </c>
      <c r="GC179" s="32" t="str">
        <f t="shared" ca="1" si="172"/>
        <v/>
      </c>
      <c r="GD179" s="32" t="str">
        <f t="shared" ca="1" si="172"/>
        <v/>
      </c>
      <c r="GE179" s="32" t="str">
        <f t="shared" ca="1" si="172"/>
        <v/>
      </c>
      <c r="GF179" s="32" t="str">
        <f t="shared" ca="1" si="172"/>
        <v/>
      </c>
      <c r="GG179" s="32" t="str">
        <f t="shared" ca="1" si="172"/>
        <v/>
      </c>
      <c r="GH179" s="32" t="str">
        <f t="shared" ca="1" si="172"/>
        <v/>
      </c>
      <c r="GI179" s="32" t="str">
        <f t="shared" ca="1" si="172"/>
        <v/>
      </c>
      <c r="GJ179" s="32" t="str">
        <f t="shared" ca="1" si="172"/>
        <v/>
      </c>
      <c r="GK179" s="32" t="str">
        <f t="shared" ca="1" si="172"/>
        <v/>
      </c>
      <c r="GL179" s="32" t="str">
        <f t="shared" ca="1" si="172"/>
        <v/>
      </c>
      <c r="GM179" s="32" t="str">
        <f t="shared" ca="1" si="172"/>
        <v/>
      </c>
    </row>
    <row r="180" spans="2:195" ht="22.5" hidden="1" customHeight="1" thickTop="1" thickBot="1">
      <c r="B180" s="25" t="str">
        <f t="array" ref="B180">IFERROR(IF($AF180="","",IF($C180=SWITCH\CALC\INACTV,SWITCH\CALC\INACTV,IF($AG180="",SWITCH\CALC\INACTV,IF(AND(LARGE(IF($AF$101:$AF$300=$AF180,$AU$101:$AU$300),1)&gt;1,$AU180=1),SWITCH\CALC\INACTV,SWITCH\CALC\ACTIVE)))),SWITCH\CALC\ACTIVE)</f>
        <v/>
      </c>
      <c r="C180" s="25" t="str">
        <f ca="1">IFERROR(IF($AF180="","",IF(AND(CALCULATOR\LVL\FORMAT\ENTRY="",$X180&lt;&gt;LVL\COL),SWITCH\CALC\INACTV,IF(INDIRECT("'ENROLLMENT'!" &amp; SUBSTITUTE(ADDRESS(1,MATCH(C$1,#REF!,0),4),"1","") &amp; $AC180 )="","",INDIRECT("'ENROLLMENT'!" &amp; SUBSTITUTE(ADDRESS(1,MATCH(C$1,#REF!,0),4),"1","") &amp; $AC180 )))),"")</f>
        <v/>
      </c>
      <c r="D180" s="222" t="e">
        <f t="shared" ca="1" si="164"/>
        <v>#N/A</v>
      </c>
      <c r="F180" s="25">
        <v>-21</v>
      </c>
      <c r="H180" s="139" t="str">
        <f t="shared" ca="1" si="135"/>
        <v/>
      </c>
      <c r="I180" s="140"/>
      <c r="J180" s="143" t="str">
        <f t="shared" si="136"/>
        <v/>
      </c>
      <c r="L180" s="210">
        <f t="shared" si="169"/>
        <v>0</v>
      </c>
      <c r="N180" s="26" t="str">
        <f ca="1">IFERROR(IF(INDIRECT("'ENROLLMENT'!" &amp; SUBSTITUTE(ADDRESS(1,MATCH(N$1,#REF!,0),4),"1","") &amp; $AC180 )="","",INDIRECT("'ENROLLMENT'!" &amp; SUBSTITUTE(ADDRESS(1,MATCH(N$1,#REF!,0),4),"1","") &amp; $AC180 )),"")</f>
        <v/>
      </c>
      <c r="R180" s="27" t="str">
        <f t="shared" ca="1" si="137"/>
        <v/>
      </c>
      <c r="V180" s="27"/>
      <c r="X180" s="27" t="str">
        <f ca="1">IFERROR(IF(INDIRECT("'ENROLLMENT'!" &amp; SUBSTITUTE(ADDRESS(1,MATCH(X$1,#REF!,0),4),"1","") &amp; $AC180 )="","",INDIRECT("'ENROLLMENT'!" &amp; SUBSTITUTE(ADDRESS(1,MATCH(X$1,#REF!,0),4),"1","") &amp; $AC180 )),"")</f>
        <v/>
      </c>
      <c r="Z180" s="4"/>
      <c r="AB180" s="18"/>
      <c r="AC180" s="25" t="str">
        <f t="shared" ca="1" si="156"/>
        <v/>
      </c>
      <c r="AD180" s="20"/>
      <c r="AE180" s="18"/>
      <c r="AF180" s="26"/>
      <c r="AG180" s="30"/>
      <c r="AH180" s="28"/>
      <c r="AI180" s="241"/>
      <c r="AJ180" s="242"/>
      <c r="AK180" s="242"/>
      <c r="AL180" s="242"/>
      <c r="AM180" s="242"/>
      <c r="AN180" s="242"/>
      <c r="AO180" s="242"/>
      <c r="AP180" s="242"/>
      <c r="AQ180" s="243"/>
      <c r="AR180" s="28"/>
      <c r="AS180" s="29"/>
      <c r="AT180" s="19"/>
      <c r="AU180" s="27"/>
      <c r="AV180" s="20"/>
      <c r="AZ180" s="31"/>
      <c r="BM180" s="29" t="str">
        <f ca="1">IFERROR(IF(INDIRECT("'ENROLLMENT'!" &amp; SUBSTITUTE(ADDRESS(1,MATCH(BM$1,#REF!,0),4),"1","") &amp; $AC180 )="","",INDIRECT("'ENROLLMENT'!" &amp; SUBSTITUTE(ADDRESS(1,MATCH(BM$1,#REF!,0),4),"1","") &amp; $AC180 )),"")</f>
        <v/>
      </c>
      <c r="BN180" s="33"/>
      <c r="BO180" s="29" t="str">
        <f ca="1">IFERROR(IF(INDIRECT("'ENROLLMENT'!" &amp; SUBSTITUTE(ADDRESS(1,MATCH(BO$1,#REF!,0),4),"1","") &amp; $AC180 )="","",INDIRECT("'ENROLLMENT'!" &amp; SUBSTITUTE(ADDRESS(1,MATCH(BO$1,#REF!,0),4),"1","") &amp; $AC180 )),"")</f>
        <v/>
      </c>
      <c r="BP180" s="33"/>
      <c r="BQ180" s="29" t="str">
        <f ca="1">IFERROR(IF(INDIRECT("'ENROLLMENT'!" &amp; SUBSTITUTE(ADDRESS(1,MATCH(BQ$1,#REF!,0),4),"1","") &amp; $AC180 )="","",INDIRECT("'ENROLLMENT'!" &amp; SUBSTITUTE(ADDRESS(1,MATCH(BQ$1,#REF!,0),4),"1","") &amp; $AC180 )),"")</f>
        <v/>
      </c>
      <c r="BS180" s="32" t="str">
        <f ca="1">IFERROR(IF(INDIRECT("'ENROLLMENT'!" &amp; SUBSTITUTE(ADDRESS(1,MATCH(BS$1,#REF!,0),4),"1","") &amp; $AC180 )="","",INDIRECT("'ENROLLMENT'!" &amp; SUBSTITUTE(ADDRESS(1,MATCH(BS$1,#REF!,0),4),"1","") &amp; $AC180 )),"")</f>
        <v/>
      </c>
      <c r="BT180" s="43"/>
      <c r="BU180" s="32" t="str">
        <f ca="1">IFERROR(IF(INDIRECT("'ENROLLMENT'!" &amp; SUBSTITUTE(ADDRESS(1,MATCH(BU$1,#REF!,0),4),"1","") &amp; $AC180 )="","",INDIRECT("'ENROLLMENT'!" &amp; SUBSTITUTE(ADDRESS(1,MATCH(BU$1,#REF!,0),4),"1","") &amp; $AC180 )),"")</f>
        <v/>
      </c>
      <c r="BW180" s="33"/>
      <c r="BZ180" s="27"/>
      <c r="CI180" s="30" t="str">
        <f t="shared" si="138"/>
        <v/>
      </c>
      <c r="CM180" s="29"/>
      <c r="CN180" s="33"/>
      <c r="CO180" s="29"/>
      <c r="CP180" s="33"/>
      <c r="CQ180" s="29" t="str">
        <f t="shared" si="139"/>
        <v/>
      </c>
      <c r="CS180" s="32" t="str">
        <f t="shared" si="140"/>
        <v/>
      </c>
      <c r="CT180" s="43"/>
      <c r="CU180" s="32" t="str">
        <f t="shared" ca="1" si="141"/>
        <v/>
      </c>
      <c r="CW180" s="32" t="str">
        <f>IFERROR(IFERROR(IF(CI180="","",SUMIFS(CU$101:CU180,$B$101:$B180,SWITCH\CALC\ACTIVE&amp;"*",$X$101:$X180, IF(CALCULATOR\LVL\FORMAT\ENTRY&lt;&gt;MARKER\CHECK,LVL\COL,"&gt;"""))),"") / IFERROR(IF(CI180="","",SUMIFS($BO$101:$BO180,$B$101:$B180,SWITCH\CALC\ACTIVE&amp;"*",$X$101:$X180, IF(CALCULATOR\LVL\FORMAT\ENTRY&lt;&gt;MARKER\CHECK,LVL\COL,"&gt;"""))),""),"")</f>
        <v/>
      </c>
      <c r="DI180" s="30" t="str">
        <f t="shared" si="142"/>
        <v/>
      </c>
      <c r="DM180" s="29"/>
      <c r="DN180" s="33"/>
      <c r="DO180" s="29"/>
      <c r="DP180" s="33"/>
      <c r="DQ180" s="29" t="str">
        <f t="shared" si="143"/>
        <v/>
      </c>
      <c r="DS180" s="32" t="str">
        <f t="shared" si="144"/>
        <v/>
      </c>
      <c r="DT180" s="43"/>
      <c r="DU180" s="32" t="str">
        <f t="shared" ca="1" si="145"/>
        <v/>
      </c>
      <c r="DW180" s="32" t="str">
        <f>IFERROR(IFERROR(IF(DI180="","",SUMIFS(DU$101:DU180,$B$101:$B180,SWITCH\CALC\ACTIVE&amp;"*",$X$101:$X180, IF(CALCULATOR\LVL\FORMAT\ENTRY&lt;&gt;MARKER\CHECK,LVL\COL,"&gt;"""))),"") / IFERROR(IF(DI180="","",SUMIFS($BO$101:$BO180,$B$101:$B180,SWITCH\CALC\ACTIVE&amp;"*",$X$101:$X180, IF(CALCULATOR\LVL\FORMAT\ENTRY&lt;&gt;MARKER\CHECK,LVL\COL,"&gt;"""))),""),"")</f>
        <v/>
      </c>
      <c r="EI180" s="30" t="str">
        <f t="shared" si="146"/>
        <v/>
      </c>
      <c r="EM180" s="29"/>
      <c r="EN180" s="33"/>
      <c r="EO180" s="29"/>
      <c r="EP180" s="33"/>
      <c r="EQ180" s="29" t="str">
        <f t="shared" si="147"/>
        <v/>
      </c>
      <c r="ES180" s="32" t="str">
        <f t="shared" si="148"/>
        <v/>
      </c>
      <c r="ET180" s="43"/>
      <c r="EU180" s="32" t="str">
        <f t="shared" ca="1" si="149"/>
        <v/>
      </c>
      <c r="EW180" s="32" t="str">
        <f>IFERROR(IFERROR(IF(EI180="","",SUMIFS(EU$101:EU180,$B$101:$B180,SWITCH\CALC\ACTIVE&amp;"*",$X$101:$X180, IF(CALCULATOR\LVL\FORMAT\ENTRY&lt;&gt;MARKER\CHECK,LVL\COL,"&gt;"""))),"") / IFERROR(IF(EI180="","",SUMIFS($BO$101:$BO180,$B$101:$B180,SWITCH\CALC\ACTIVE&amp;"*",$X$101:$X180, IF(CALCULATOR\LVL\FORMAT\ENTRY&lt;&gt;MARKER\CHECK,LVL\COL,"&gt;"""))),""),"")</f>
        <v/>
      </c>
      <c r="FI180" s="30" t="str">
        <f t="shared" si="150"/>
        <v/>
      </c>
      <c r="FM180" s="29"/>
      <c r="FN180" s="33"/>
      <c r="FO180" s="29"/>
      <c r="FP180" s="33"/>
      <c r="FQ180" s="29" t="str">
        <f t="shared" si="151"/>
        <v/>
      </c>
      <c r="FS180" s="32" t="str">
        <f t="shared" si="152"/>
        <v/>
      </c>
      <c r="FT180" s="43"/>
      <c r="FU180" s="32" t="str">
        <f t="shared" ca="1" si="153"/>
        <v/>
      </c>
      <c r="FW180" s="32" t="str">
        <f>IFERROR(IFERROR(IF(FI180="","",SUMIFS(FU$101:FU180,$B$101:$B180,SWITCH\CALC\ACTIVE&amp;"*",$X$101:$X180, IF(CALCULATOR\LVL\FORMAT\ENTRY&lt;&gt;MARKER\CHECK,LVL\COL,"&gt;"""))),"") / IFERROR(IF(FI180="","",SUMIFS($BO$101:$BO180,$B$101:$B180,SWITCH\CALC\ACTIVE&amp;"*",$X$101:$X180, IF(CALCULATOR\LVL\FORMAT\ENTRY&lt;&gt;MARKER\CHECK,LVL\COL,"&gt;"""))),""),"")</f>
        <v/>
      </c>
      <c r="FX180" s="175"/>
      <c r="FZ180" s="32" t="str">
        <f t="shared" ca="1" si="154"/>
        <v/>
      </c>
      <c r="GA180" s="32" t="str">
        <f t="shared" ref="GA180:GM180" ca="1" si="173">IFERROR(IF($J180=LARGE($J$101:$J$300,GA$98), ( INDEX( INDIRECT($FY$95),MATCH(LARGE($J$101:$J$300,GA$98),$J$101:$J$300,0)) ), FZ180 ),"")</f>
        <v/>
      </c>
      <c r="GB180" s="32" t="str">
        <f t="shared" ca="1" si="173"/>
        <v/>
      </c>
      <c r="GC180" s="32" t="str">
        <f t="shared" ca="1" si="173"/>
        <v/>
      </c>
      <c r="GD180" s="32" t="str">
        <f t="shared" ca="1" si="173"/>
        <v/>
      </c>
      <c r="GE180" s="32" t="str">
        <f t="shared" ca="1" si="173"/>
        <v/>
      </c>
      <c r="GF180" s="32" t="str">
        <f t="shared" ca="1" si="173"/>
        <v/>
      </c>
      <c r="GG180" s="32" t="str">
        <f t="shared" ca="1" si="173"/>
        <v/>
      </c>
      <c r="GH180" s="32" t="str">
        <f t="shared" ca="1" si="173"/>
        <v/>
      </c>
      <c r="GI180" s="32" t="str">
        <f t="shared" ca="1" si="173"/>
        <v/>
      </c>
      <c r="GJ180" s="32" t="str">
        <f t="shared" ca="1" si="173"/>
        <v/>
      </c>
      <c r="GK180" s="32" t="str">
        <f t="shared" ca="1" si="173"/>
        <v/>
      </c>
      <c r="GL180" s="32" t="str">
        <f t="shared" ca="1" si="173"/>
        <v/>
      </c>
      <c r="GM180" s="32" t="str">
        <f t="shared" ca="1" si="173"/>
        <v/>
      </c>
    </row>
    <row r="181" spans="2:195" ht="22.5" hidden="1" customHeight="1" thickTop="1" thickBot="1">
      <c r="B181" s="25" t="str">
        <f t="array" ref="B181">IFERROR(IF($AF181="","",IF($C181=SWITCH\CALC\INACTV,SWITCH\CALC\INACTV,IF($AG181="",SWITCH\CALC\INACTV,IF(AND(LARGE(IF($AF$101:$AF$300=$AF181,$AU$101:$AU$300),1)&gt;1,$AU181=1),SWITCH\CALC\INACTV,SWITCH\CALC\ACTIVE)))),SWITCH\CALC\ACTIVE)</f>
        <v/>
      </c>
      <c r="C181" s="25" t="str">
        <f ca="1">IFERROR(IF($AF181="","",IF(AND(CALCULATOR\LVL\FORMAT\ENTRY="",$X181&lt;&gt;LVL\COL),SWITCH\CALC\INACTV,IF(INDIRECT("'ENROLLMENT'!" &amp; SUBSTITUTE(ADDRESS(1,MATCH(C$1,#REF!,0),4),"1","") &amp; $AC181 )="","",INDIRECT("'ENROLLMENT'!" &amp; SUBSTITUTE(ADDRESS(1,MATCH(C$1,#REF!,0),4),"1","") &amp; $AC181 )))),"")</f>
        <v/>
      </c>
      <c r="D181" s="222" t="e">
        <f t="shared" ca="1" si="164"/>
        <v>#N/A</v>
      </c>
      <c r="F181" s="25">
        <v>-20</v>
      </c>
      <c r="H181" s="139" t="str">
        <f t="shared" ca="1" si="135"/>
        <v/>
      </c>
      <c r="I181" s="140"/>
      <c r="J181" s="143" t="str">
        <f t="shared" si="136"/>
        <v/>
      </c>
      <c r="L181" s="210">
        <f t="shared" si="169"/>
        <v>0</v>
      </c>
      <c r="N181" s="26" t="str">
        <f ca="1">IFERROR(IF(INDIRECT("'ENROLLMENT'!" &amp; SUBSTITUTE(ADDRESS(1,MATCH(N$1,#REF!,0),4),"1","") &amp; $AC181 )="","",INDIRECT("'ENROLLMENT'!" &amp; SUBSTITUTE(ADDRESS(1,MATCH(N$1,#REF!,0),4),"1","") &amp; $AC181 )),"")</f>
        <v/>
      </c>
      <c r="R181" s="27" t="str">
        <f t="shared" ca="1" si="137"/>
        <v/>
      </c>
      <c r="V181" s="27"/>
      <c r="X181" s="27" t="str">
        <f ca="1">IFERROR(IF(INDIRECT("'ENROLLMENT'!" &amp; SUBSTITUTE(ADDRESS(1,MATCH(X$1,#REF!,0),4),"1","") &amp; $AC181 )="","",INDIRECT("'ENROLLMENT'!" &amp; SUBSTITUTE(ADDRESS(1,MATCH(X$1,#REF!,0),4),"1","") &amp; $AC181 )),"")</f>
        <v/>
      </c>
      <c r="Z181" s="4"/>
      <c r="AB181" s="18"/>
      <c r="AC181" s="25" t="str">
        <f t="shared" ca="1" si="156"/>
        <v/>
      </c>
      <c r="AD181" s="20"/>
      <c r="AE181" s="18"/>
      <c r="AF181" s="26"/>
      <c r="AG181" s="30"/>
      <c r="AH181" s="28"/>
      <c r="AI181" s="241"/>
      <c r="AJ181" s="242"/>
      <c r="AK181" s="242"/>
      <c r="AL181" s="242"/>
      <c r="AM181" s="242"/>
      <c r="AN181" s="242"/>
      <c r="AO181" s="242"/>
      <c r="AP181" s="242"/>
      <c r="AQ181" s="243"/>
      <c r="AR181" s="28"/>
      <c r="AS181" s="29"/>
      <c r="AT181" s="19"/>
      <c r="AU181" s="27"/>
      <c r="AV181" s="20"/>
      <c r="AZ181" s="31"/>
      <c r="BM181" s="29" t="str">
        <f ca="1">IFERROR(IF(INDIRECT("'ENROLLMENT'!" &amp; SUBSTITUTE(ADDRESS(1,MATCH(BM$1,#REF!,0),4),"1","") &amp; $AC181 )="","",INDIRECT("'ENROLLMENT'!" &amp; SUBSTITUTE(ADDRESS(1,MATCH(BM$1,#REF!,0),4),"1","") &amp; $AC181 )),"")</f>
        <v/>
      </c>
      <c r="BN181" s="33"/>
      <c r="BO181" s="29" t="str">
        <f ca="1">IFERROR(IF(INDIRECT("'ENROLLMENT'!" &amp; SUBSTITUTE(ADDRESS(1,MATCH(BO$1,#REF!,0),4),"1","") &amp; $AC181 )="","",INDIRECT("'ENROLLMENT'!" &amp; SUBSTITUTE(ADDRESS(1,MATCH(BO$1,#REF!,0),4),"1","") &amp; $AC181 )),"")</f>
        <v/>
      </c>
      <c r="BP181" s="33"/>
      <c r="BQ181" s="29" t="str">
        <f ca="1">IFERROR(IF(INDIRECT("'ENROLLMENT'!" &amp; SUBSTITUTE(ADDRESS(1,MATCH(BQ$1,#REF!,0),4),"1","") &amp; $AC181 )="","",INDIRECT("'ENROLLMENT'!" &amp; SUBSTITUTE(ADDRESS(1,MATCH(BQ$1,#REF!,0),4),"1","") &amp; $AC181 )),"")</f>
        <v/>
      </c>
      <c r="BS181" s="32" t="str">
        <f ca="1">IFERROR(IF(INDIRECT("'ENROLLMENT'!" &amp; SUBSTITUTE(ADDRESS(1,MATCH(BS$1,#REF!,0),4),"1","") &amp; $AC181 )="","",INDIRECT("'ENROLLMENT'!" &amp; SUBSTITUTE(ADDRESS(1,MATCH(BS$1,#REF!,0),4),"1","") &amp; $AC181 )),"")</f>
        <v/>
      </c>
      <c r="BT181" s="43"/>
      <c r="BU181" s="32" t="str">
        <f ca="1">IFERROR(IF(INDIRECT("'ENROLLMENT'!" &amp; SUBSTITUTE(ADDRESS(1,MATCH(BU$1,#REF!,0),4),"1","") &amp; $AC181 )="","",INDIRECT("'ENROLLMENT'!" &amp; SUBSTITUTE(ADDRESS(1,MATCH(BU$1,#REF!,0),4),"1","") &amp; $AC181 )),"")</f>
        <v/>
      </c>
      <c r="BW181" s="33"/>
      <c r="BZ181" s="27"/>
      <c r="CI181" s="30" t="str">
        <f t="shared" si="138"/>
        <v/>
      </c>
      <c r="CM181" s="29"/>
      <c r="CN181" s="33"/>
      <c r="CO181" s="29"/>
      <c r="CP181" s="33"/>
      <c r="CQ181" s="29" t="str">
        <f t="shared" si="139"/>
        <v/>
      </c>
      <c r="CS181" s="32" t="str">
        <f t="shared" si="140"/>
        <v/>
      </c>
      <c r="CT181" s="43"/>
      <c r="CU181" s="32" t="str">
        <f t="shared" ca="1" si="141"/>
        <v/>
      </c>
      <c r="CW181" s="32" t="str">
        <f>IFERROR(IFERROR(IF(CI181="","",SUMIFS(CU$101:CU181,$B$101:$B181,SWITCH\CALC\ACTIVE&amp;"*",$X$101:$X181, IF(CALCULATOR\LVL\FORMAT\ENTRY&lt;&gt;MARKER\CHECK,LVL\COL,"&gt;"""))),"") / IFERROR(IF(CI181="","",SUMIFS($BO$101:$BO181,$B$101:$B181,SWITCH\CALC\ACTIVE&amp;"*",$X$101:$X181, IF(CALCULATOR\LVL\FORMAT\ENTRY&lt;&gt;MARKER\CHECK,LVL\COL,"&gt;"""))),""),"")</f>
        <v/>
      </c>
      <c r="DI181" s="30" t="str">
        <f t="shared" si="142"/>
        <v/>
      </c>
      <c r="DM181" s="29"/>
      <c r="DN181" s="33"/>
      <c r="DO181" s="29"/>
      <c r="DP181" s="33"/>
      <c r="DQ181" s="29" t="str">
        <f t="shared" si="143"/>
        <v/>
      </c>
      <c r="DS181" s="32" t="str">
        <f t="shared" si="144"/>
        <v/>
      </c>
      <c r="DT181" s="43"/>
      <c r="DU181" s="32" t="str">
        <f t="shared" ca="1" si="145"/>
        <v/>
      </c>
      <c r="DW181" s="32" t="str">
        <f>IFERROR(IFERROR(IF(DI181="","",SUMIFS(DU$101:DU181,$B$101:$B181,SWITCH\CALC\ACTIVE&amp;"*",$X$101:$X181, IF(CALCULATOR\LVL\FORMAT\ENTRY&lt;&gt;MARKER\CHECK,LVL\COL,"&gt;"""))),"") / IFERROR(IF(DI181="","",SUMIFS($BO$101:$BO181,$B$101:$B181,SWITCH\CALC\ACTIVE&amp;"*",$X$101:$X181, IF(CALCULATOR\LVL\FORMAT\ENTRY&lt;&gt;MARKER\CHECK,LVL\COL,"&gt;"""))),""),"")</f>
        <v/>
      </c>
      <c r="EI181" s="30" t="str">
        <f t="shared" si="146"/>
        <v/>
      </c>
      <c r="EM181" s="29"/>
      <c r="EN181" s="33"/>
      <c r="EO181" s="29"/>
      <c r="EP181" s="33"/>
      <c r="EQ181" s="29" t="str">
        <f t="shared" si="147"/>
        <v/>
      </c>
      <c r="ES181" s="32" t="str">
        <f t="shared" si="148"/>
        <v/>
      </c>
      <c r="ET181" s="43"/>
      <c r="EU181" s="32" t="str">
        <f t="shared" ca="1" si="149"/>
        <v/>
      </c>
      <c r="EW181" s="32" t="str">
        <f>IFERROR(IFERROR(IF(EI181="","",SUMIFS(EU$101:EU181,$B$101:$B181,SWITCH\CALC\ACTIVE&amp;"*",$X$101:$X181, IF(CALCULATOR\LVL\FORMAT\ENTRY&lt;&gt;MARKER\CHECK,LVL\COL,"&gt;"""))),"") / IFERROR(IF(EI181="","",SUMIFS($BO$101:$BO181,$B$101:$B181,SWITCH\CALC\ACTIVE&amp;"*",$X$101:$X181, IF(CALCULATOR\LVL\FORMAT\ENTRY&lt;&gt;MARKER\CHECK,LVL\COL,"&gt;"""))),""),"")</f>
        <v/>
      </c>
      <c r="FI181" s="30" t="str">
        <f t="shared" si="150"/>
        <v/>
      </c>
      <c r="FM181" s="29"/>
      <c r="FN181" s="33"/>
      <c r="FO181" s="29"/>
      <c r="FP181" s="33"/>
      <c r="FQ181" s="29" t="str">
        <f t="shared" si="151"/>
        <v/>
      </c>
      <c r="FS181" s="32" t="str">
        <f t="shared" si="152"/>
        <v/>
      </c>
      <c r="FT181" s="43"/>
      <c r="FU181" s="32" t="str">
        <f t="shared" ca="1" si="153"/>
        <v/>
      </c>
      <c r="FW181" s="32" t="str">
        <f>IFERROR(IFERROR(IF(FI181="","",SUMIFS(FU$101:FU181,$B$101:$B181,SWITCH\CALC\ACTIVE&amp;"*",$X$101:$X181, IF(CALCULATOR\LVL\FORMAT\ENTRY&lt;&gt;MARKER\CHECK,LVL\COL,"&gt;"""))),"") / IFERROR(IF(FI181="","",SUMIFS($BO$101:$BO181,$B$101:$B181,SWITCH\CALC\ACTIVE&amp;"*",$X$101:$X181, IF(CALCULATOR\LVL\FORMAT\ENTRY&lt;&gt;MARKER\CHECK,LVL\COL,"&gt;"""))),""),"")</f>
        <v/>
      </c>
      <c r="FX181" s="175"/>
      <c r="FZ181" s="32" t="str">
        <f t="shared" ca="1" si="154"/>
        <v/>
      </c>
      <c r="GA181" s="32" t="str">
        <f t="shared" ref="GA181:GM181" ca="1" si="174">IFERROR(IF($J181=LARGE($J$101:$J$300,GA$98), ( INDEX( INDIRECT($FY$95),MATCH(LARGE($J$101:$J$300,GA$98),$J$101:$J$300,0)) ), FZ181 ),"")</f>
        <v/>
      </c>
      <c r="GB181" s="32" t="str">
        <f t="shared" ca="1" si="174"/>
        <v/>
      </c>
      <c r="GC181" s="32" t="str">
        <f t="shared" ca="1" si="174"/>
        <v/>
      </c>
      <c r="GD181" s="32" t="str">
        <f t="shared" ca="1" si="174"/>
        <v/>
      </c>
      <c r="GE181" s="32" t="str">
        <f t="shared" ca="1" si="174"/>
        <v/>
      </c>
      <c r="GF181" s="32" t="str">
        <f t="shared" ca="1" si="174"/>
        <v/>
      </c>
      <c r="GG181" s="32" t="str">
        <f t="shared" ca="1" si="174"/>
        <v/>
      </c>
      <c r="GH181" s="32" t="str">
        <f t="shared" ca="1" si="174"/>
        <v/>
      </c>
      <c r="GI181" s="32" t="str">
        <f t="shared" ca="1" si="174"/>
        <v/>
      </c>
      <c r="GJ181" s="32" t="str">
        <f t="shared" ca="1" si="174"/>
        <v/>
      </c>
      <c r="GK181" s="32" t="str">
        <f t="shared" ca="1" si="174"/>
        <v/>
      </c>
      <c r="GL181" s="32" t="str">
        <f t="shared" ca="1" si="174"/>
        <v/>
      </c>
      <c r="GM181" s="32" t="str">
        <f t="shared" ca="1" si="174"/>
        <v/>
      </c>
    </row>
    <row r="182" spans="2:195" ht="22.5" hidden="1" customHeight="1" thickTop="1" thickBot="1">
      <c r="B182" s="25" t="str">
        <f t="array" ref="B182">IFERROR(IF($AF182="","",IF($C182=SWITCH\CALC\INACTV,SWITCH\CALC\INACTV,IF($AG182="",SWITCH\CALC\INACTV,IF(AND(LARGE(IF($AF$101:$AF$300=$AF182,$AU$101:$AU$300),1)&gt;1,$AU182=1),SWITCH\CALC\INACTV,SWITCH\CALC\ACTIVE)))),SWITCH\CALC\ACTIVE)</f>
        <v/>
      </c>
      <c r="C182" s="25" t="str">
        <f ca="1">IFERROR(IF($AF182="","",IF(AND(CALCULATOR\LVL\FORMAT\ENTRY="",$X182&lt;&gt;LVL\COL),SWITCH\CALC\INACTV,IF(INDIRECT("'ENROLLMENT'!" &amp; SUBSTITUTE(ADDRESS(1,MATCH(C$1,#REF!,0),4),"1","") &amp; $AC182 )="","",INDIRECT("'ENROLLMENT'!" &amp; SUBSTITUTE(ADDRESS(1,MATCH(C$1,#REF!,0),4),"1","") &amp; $AC182 )))),"")</f>
        <v/>
      </c>
      <c r="D182" s="222" t="e">
        <f t="shared" ca="1" si="164"/>
        <v>#N/A</v>
      </c>
      <c r="F182" s="25">
        <v>-19</v>
      </c>
      <c r="H182" s="139" t="str">
        <f t="shared" ca="1" si="135"/>
        <v/>
      </c>
      <c r="I182" s="140"/>
      <c r="J182" s="143" t="str">
        <f t="shared" si="136"/>
        <v/>
      </c>
      <c r="L182" s="210">
        <f t="shared" si="169"/>
        <v>0</v>
      </c>
      <c r="N182" s="26" t="str">
        <f ca="1">IFERROR(IF(INDIRECT("'ENROLLMENT'!" &amp; SUBSTITUTE(ADDRESS(1,MATCH(N$1,#REF!,0),4),"1","") &amp; $AC182 )="","",INDIRECT("'ENROLLMENT'!" &amp; SUBSTITUTE(ADDRESS(1,MATCH(N$1,#REF!,0),4),"1","") &amp; $AC182 )),"")</f>
        <v/>
      </c>
      <c r="R182" s="27" t="str">
        <f t="shared" ca="1" si="137"/>
        <v/>
      </c>
      <c r="V182" s="27"/>
      <c r="X182" s="27" t="str">
        <f ca="1">IFERROR(IF(INDIRECT("'ENROLLMENT'!" &amp; SUBSTITUTE(ADDRESS(1,MATCH(X$1,#REF!,0),4),"1","") &amp; $AC182 )="","",INDIRECT("'ENROLLMENT'!" &amp; SUBSTITUTE(ADDRESS(1,MATCH(X$1,#REF!,0),4),"1","") &amp; $AC182 )),"")</f>
        <v/>
      </c>
      <c r="Z182" s="4"/>
      <c r="AB182" s="18"/>
      <c r="AC182" s="25" t="str">
        <f t="shared" ca="1" si="156"/>
        <v/>
      </c>
      <c r="AD182" s="20"/>
      <c r="AE182" s="18"/>
      <c r="AF182" s="26"/>
      <c r="AG182" s="30"/>
      <c r="AH182" s="28"/>
      <c r="AI182" s="241"/>
      <c r="AJ182" s="242"/>
      <c r="AK182" s="242"/>
      <c r="AL182" s="242"/>
      <c r="AM182" s="242"/>
      <c r="AN182" s="242"/>
      <c r="AO182" s="242"/>
      <c r="AP182" s="242"/>
      <c r="AQ182" s="243"/>
      <c r="AR182" s="28"/>
      <c r="AS182" s="29"/>
      <c r="AT182" s="19"/>
      <c r="AU182" s="27"/>
      <c r="AV182" s="20"/>
      <c r="AZ182" s="31"/>
      <c r="BM182" s="29" t="str">
        <f ca="1">IFERROR(IF(INDIRECT("'ENROLLMENT'!" &amp; SUBSTITUTE(ADDRESS(1,MATCH(BM$1,#REF!,0),4),"1","") &amp; $AC182 )="","",INDIRECT("'ENROLLMENT'!" &amp; SUBSTITUTE(ADDRESS(1,MATCH(BM$1,#REF!,0),4),"1","") &amp; $AC182 )),"")</f>
        <v/>
      </c>
      <c r="BN182" s="33"/>
      <c r="BO182" s="29" t="str">
        <f ca="1">IFERROR(IF(INDIRECT("'ENROLLMENT'!" &amp; SUBSTITUTE(ADDRESS(1,MATCH(BO$1,#REF!,0),4),"1","") &amp; $AC182 )="","",INDIRECT("'ENROLLMENT'!" &amp; SUBSTITUTE(ADDRESS(1,MATCH(BO$1,#REF!,0),4),"1","") &amp; $AC182 )),"")</f>
        <v/>
      </c>
      <c r="BP182" s="33"/>
      <c r="BQ182" s="29" t="str">
        <f ca="1">IFERROR(IF(INDIRECT("'ENROLLMENT'!" &amp; SUBSTITUTE(ADDRESS(1,MATCH(BQ$1,#REF!,0),4),"1","") &amp; $AC182 )="","",INDIRECT("'ENROLLMENT'!" &amp; SUBSTITUTE(ADDRESS(1,MATCH(BQ$1,#REF!,0),4),"1","") &amp; $AC182 )),"")</f>
        <v/>
      </c>
      <c r="BS182" s="32" t="str">
        <f ca="1">IFERROR(IF(INDIRECT("'ENROLLMENT'!" &amp; SUBSTITUTE(ADDRESS(1,MATCH(BS$1,#REF!,0),4),"1","") &amp; $AC182 )="","",INDIRECT("'ENROLLMENT'!" &amp; SUBSTITUTE(ADDRESS(1,MATCH(BS$1,#REF!,0),4),"1","") &amp; $AC182 )),"")</f>
        <v/>
      </c>
      <c r="BT182" s="43"/>
      <c r="BU182" s="32" t="str">
        <f ca="1">IFERROR(IF(INDIRECT("'ENROLLMENT'!" &amp; SUBSTITUTE(ADDRESS(1,MATCH(BU$1,#REF!,0),4),"1","") &amp; $AC182 )="","",INDIRECT("'ENROLLMENT'!" &amp; SUBSTITUTE(ADDRESS(1,MATCH(BU$1,#REF!,0),4),"1","") &amp; $AC182 )),"")</f>
        <v/>
      </c>
      <c r="BW182" s="33"/>
      <c r="BZ182" s="27"/>
      <c r="CI182" s="30" t="str">
        <f t="shared" si="138"/>
        <v/>
      </c>
      <c r="CM182" s="29"/>
      <c r="CN182" s="33"/>
      <c r="CO182" s="29"/>
      <c r="CP182" s="33"/>
      <c r="CQ182" s="29" t="str">
        <f t="shared" si="139"/>
        <v/>
      </c>
      <c r="CS182" s="32" t="str">
        <f t="shared" si="140"/>
        <v/>
      </c>
      <c r="CT182" s="43"/>
      <c r="CU182" s="32" t="str">
        <f t="shared" ca="1" si="141"/>
        <v/>
      </c>
      <c r="CW182" s="32" t="str">
        <f>IFERROR(IFERROR(IF(CI182="","",SUMIFS(CU$101:CU182,$B$101:$B182,SWITCH\CALC\ACTIVE&amp;"*",$X$101:$X182, IF(CALCULATOR\LVL\FORMAT\ENTRY&lt;&gt;MARKER\CHECK,LVL\COL,"&gt;"""))),"") / IFERROR(IF(CI182="","",SUMIFS($BO$101:$BO182,$B$101:$B182,SWITCH\CALC\ACTIVE&amp;"*",$X$101:$X182, IF(CALCULATOR\LVL\FORMAT\ENTRY&lt;&gt;MARKER\CHECK,LVL\COL,"&gt;"""))),""),"")</f>
        <v/>
      </c>
      <c r="DI182" s="30" t="str">
        <f t="shared" si="142"/>
        <v/>
      </c>
      <c r="DM182" s="29"/>
      <c r="DN182" s="33"/>
      <c r="DO182" s="29"/>
      <c r="DP182" s="33"/>
      <c r="DQ182" s="29" t="str">
        <f t="shared" si="143"/>
        <v/>
      </c>
      <c r="DS182" s="32" t="str">
        <f t="shared" si="144"/>
        <v/>
      </c>
      <c r="DT182" s="43"/>
      <c r="DU182" s="32" t="str">
        <f t="shared" ca="1" si="145"/>
        <v/>
      </c>
      <c r="DW182" s="32" t="str">
        <f>IFERROR(IFERROR(IF(DI182="","",SUMIFS(DU$101:DU182,$B$101:$B182,SWITCH\CALC\ACTIVE&amp;"*",$X$101:$X182, IF(CALCULATOR\LVL\FORMAT\ENTRY&lt;&gt;MARKER\CHECK,LVL\COL,"&gt;"""))),"") / IFERROR(IF(DI182="","",SUMIFS($BO$101:$BO182,$B$101:$B182,SWITCH\CALC\ACTIVE&amp;"*",$X$101:$X182, IF(CALCULATOR\LVL\FORMAT\ENTRY&lt;&gt;MARKER\CHECK,LVL\COL,"&gt;"""))),""),"")</f>
        <v/>
      </c>
      <c r="EI182" s="30" t="str">
        <f t="shared" si="146"/>
        <v/>
      </c>
      <c r="EM182" s="29"/>
      <c r="EN182" s="33"/>
      <c r="EO182" s="29"/>
      <c r="EP182" s="33"/>
      <c r="EQ182" s="29" t="str">
        <f t="shared" si="147"/>
        <v/>
      </c>
      <c r="ES182" s="32" t="str">
        <f t="shared" si="148"/>
        <v/>
      </c>
      <c r="ET182" s="43"/>
      <c r="EU182" s="32" t="str">
        <f t="shared" ca="1" si="149"/>
        <v/>
      </c>
      <c r="EW182" s="32" t="str">
        <f>IFERROR(IFERROR(IF(EI182="","",SUMIFS(EU$101:EU182,$B$101:$B182,SWITCH\CALC\ACTIVE&amp;"*",$X$101:$X182, IF(CALCULATOR\LVL\FORMAT\ENTRY&lt;&gt;MARKER\CHECK,LVL\COL,"&gt;"""))),"") / IFERROR(IF(EI182="","",SUMIFS($BO$101:$BO182,$B$101:$B182,SWITCH\CALC\ACTIVE&amp;"*",$X$101:$X182, IF(CALCULATOR\LVL\FORMAT\ENTRY&lt;&gt;MARKER\CHECK,LVL\COL,"&gt;"""))),""),"")</f>
        <v/>
      </c>
      <c r="FI182" s="30" t="str">
        <f t="shared" si="150"/>
        <v/>
      </c>
      <c r="FM182" s="29"/>
      <c r="FN182" s="33"/>
      <c r="FO182" s="29"/>
      <c r="FP182" s="33"/>
      <c r="FQ182" s="29" t="str">
        <f t="shared" si="151"/>
        <v/>
      </c>
      <c r="FS182" s="32" t="str">
        <f t="shared" si="152"/>
        <v/>
      </c>
      <c r="FT182" s="43"/>
      <c r="FU182" s="32" t="str">
        <f t="shared" ca="1" si="153"/>
        <v/>
      </c>
      <c r="FW182" s="32" t="str">
        <f>IFERROR(IFERROR(IF(FI182="","",SUMIFS(FU$101:FU182,$B$101:$B182,SWITCH\CALC\ACTIVE&amp;"*",$X$101:$X182, IF(CALCULATOR\LVL\FORMAT\ENTRY&lt;&gt;MARKER\CHECK,LVL\COL,"&gt;"""))),"") / IFERROR(IF(FI182="","",SUMIFS($BO$101:$BO182,$B$101:$B182,SWITCH\CALC\ACTIVE&amp;"*",$X$101:$X182, IF(CALCULATOR\LVL\FORMAT\ENTRY&lt;&gt;MARKER\CHECK,LVL\COL,"&gt;"""))),""),"")</f>
        <v/>
      </c>
      <c r="FX182" s="175"/>
      <c r="FZ182" s="32" t="str">
        <f t="shared" ca="1" si="154"/>
        <v/>
      </c>
      <c r="GA182" s="32" t="str">
        <f t="shared" ref="GA182:GM182" ca="1" si="175">IFERROR(IF($J182=LARGE($J$101:$J$300,GA$98), ( INDEX( INDIRECT($FY$95),MATCH(LARGE($J$101:$J$300,GA$98),$J$101:$J$300,0)) ), FZ182 ),"")</f>
        <v/>
      </c>
      <c r="GB182" s="32" t="str">
        <f t="shared" ca="1" si="175"/>
        <v/>
      </c>
      <c r="GC182" s="32" t="str">
        <f t="shared" ca="1" si="175"/>
        <v/>
      </c>
      <c r="GD182" s="32" t="str">
        <f t="shared" ca="1" si="175"/>
        <v/>
      </c>
      <c r="GE182" s="32" t="str">
        <f t="shared" ca="1" si="175"/>
        <v/>
      </c>
      <c r="GF182" s="32" t="str">
        <f t="shared" ca="1" si="175"/>
        <v/>
      </c>
      <c r="GG182" s="32" t="str">
        <f t="shared" ca="1" si="175"/>
        <v/>
      </c>
      <c r="GH182" s="32" t="str">
        <f t="shared" ca="1" si="175"/>
        <v/>
      </c>
      <c r="GI182" s="32" t="str">
        <f t="shared" ca="1" si="175"/>
        <v/>
      </c>
      <c r="GJ182" s="32" t="str">
        <f t="shared" ca="1" si="175"/>
        <v/>
      </c>
      <c r="GK182" s="32" t="str">
        <f t="shared" ca="1" si="175"/>
        <v/>
      </c>
      <c r="GL182" s="32" t="str">
        <f t="shared" ca="1" si="175"/>
        <v/>
      </c>
      <c r="GM182" s="32" t="str">
        <f t="shared" ca="1" si="175"/>
        <v/>
      </c>
    </row>
    <row r="183" spans="2:195" ht="22.5" hidden="1" customHeight="1" thickTop="1" thickBot="1">
      <c r="B183" s="25" t="str">
        <f t="array" ref="B183">IFERROR(IF($AF183="","",IF($C183=SWITCH\CALC\INACTV,SWITCH\CALC\INACTV,IF($AG183="",SWITCH\CALC\INACTV,IF(AND(LARGE(IF($AF$101:$AF$300=$AF183,$AU$101:$AU$300),1)&gt;1,$AU183=1),SWITCH\CALC\INACTV,SWITCH\CALC\ACTIVE)))),SWITCH\CALC\ACTIVE)</f>
        <v/>
      </c>
      <c r="C183" s="25" t="str">
        <f ca="1">IFERROR(IF($AF183="","",IF(AND(CALCULATOR\LVL\FORMAT\ENTRY="",$X183&lt;&gt;LVL\COL),SWITCH\CALC\INACTV,IF(INDIRECT("'ENROLLMENT'!" &amp; SUBSTITUTE(ADDRESS(1,MATCH(C$1,#REF!,0),4),"1","") &amp; $AC183 )="","",INDIRECT("'ENROLLMENT'!" &amp; SUBSTITUTE(ADDRESS(1,MATCH(C$1,#REF!,0),4),"1","") &amp; $AC183 )))),"")</f>
        <v/>
      </c>
      <c r="D183" s="222" t="e">
        <f t="shared" ca="1" si="164"/>
        <v>#N/A</v>
      </c>
      <c r="F183" s="25">
        <v>-18</v>
      </c>
      <c r="H183" s="139" t="str">
        <f t="shared" ca="1" si="135"/>
        <v/>
      </c>
      <c r="I183" s="140"/>
      <c r="J183" s="143" t="str">
        <f t="shared" si="136"/>
        <v/>
      </c>
      <c r="L183" s="210">
        <f t="shared" si="169"/>
        <v>0</v>
      </c>
      <c r="N183" s="26" t="str">
        <f ca="1">IFERROR(IF(INDIRECT("'ENROLLMENT'!" &amp; SUBSTITUTE(ADDRESS(1,MATCH(N$1,#REF!,0),4),"1","") &amp; $AC183 )="","",INDIRECT("'ENROLLMENT'!" &amp; SUBSTITUTE(ADDRESS(1,MATCH(N$1,#REF!,0),4),"1","") &amp; $AC183 )),"")</f>
        <v/>
      </c>
      <c r="R183" s="27" t="str">
        <f t="shared" ca="1" si="137"/>
        <v/>
      </c>
      <c r="V183" s="27"/>
      <c r="X183" s="27" t="str">
        <f ca="1">IFERROR(IF(INDIRECT("'ENROLLMENT'!" &amp; SUBSTITUTE(ADDRESS(1,MATCH(X$1,#REF!,0),4),"1","") &amp; $AC183 )="","",INDIRECT("'ENROLLMENT'!" &amp; SUBSTITUTE(ADDRESS(1,MATCH(X$1,#REF!,0),4),"1","") &amp; $AC183 )),"")</f>
        <v/>
      </c>
      <c r="Z183" s="4"/>
      <c r="AB183" s="18"/>
      <c r="AC183" s="25" t="str">
        <f t="shared" ca="1" si="156"/>
        <v/>
      </c>
      <c r="AD183" s="20"/>
      <c r="AE183" s="18"/>
      <c r="AF183" s="26"/>
      <c r="AG183" s="30"/>
      <c r="AH183" s="28"/>
      <c r="AI183" s="241"/>
      <c r="AJ183" s="242"/>
      <c r="AK183" s="242"/>
      <c r="AL183" s="242"/>
      <c r="AM183" s="242"/>
      <c r="AN183" s="242"/>
      <c r="AO183" s="242"/>
      <c r="AP183" s="242"/>
      <c r="AQ183" s="243"/>
      <c r="AR183" s="28"/>
      <c r="AS183" s="29"/>
      <c r="AT183" s="19"/>
      <c r="AU183" s="27"/>
      <c r="AV183" s="20"/>
      <c r="AZ183" s="31"/>
      <c r="BM183" s="29" t="str">
        <f ca="1">IFERROR(IF(INDIRECT("'ENROLLMENT'!" &amp; SUBSTITUTE(ADDRESS(1,MATCH(BM$1,#REF!,0),4),"1","") &amp; $AC183 )="","",INDIRECT("'ENROLLMENT'!" &amp; SUBSTITUTE(ADDRESS(1,MATCH(BM$1,#REF!,0),4),"1","") &amp; $AC183 )),"")</f>
        <v/>
      </c>
      <c r="BN183" s="33"/>
      <c r="BO183" s="29" t="str">
        <f ca="1">IFERROR(IF(INDIRECT("'ENROLLMENT'!" &amp; SUBSTITUTE(ADDRESS(1,MATCH(BO$1,#REF!,0),4),"1","") &amp; $AC183 )="","",INDIRECT("'ENROLLMENT'!" &amp; SUBSTITUTE(ADDRESS(1,MATCH(BO$1,#REF!,0),4),"1","") &amp; $AC183 )),"")</f>
        <v/>
      </c>
      <c r="BP183" s="33"/>
      <c r="BQ183" s="29" t="str">
        <f ca="1">IFERROR(IF(INDIRECT("'ENROLLMENT'!" &amp; SUBSTITUTE(ADDRESS(1,MATCH(BQ$1,#REF!,0),4),"1","") &amp; $AC183 )="","",INDIRECT("'ENROLLMENT'!" &amp; SUBSTITUTE(ADDRESS(1,MATCH(BQ$1,#REF!,0),4),"1","") &amp; $AC183 )),"")</f>
        <v/>
      </c>
      <c r="BS183" s="32" t="str">
        <f ca="1">IFERROR(IF(INDIRECT("'ENROLLMENT'!" &amp; SUBSTITUTE(ADDRESS(1,MATCH(BS$1,#REF!,0),4),"1","") &amp; $AC183 )="","",INDIRECT("'ENROLLMENT'!" &amp; SUBSTITUTE(ADDRESS(1,MATCH(BS$1,#REF!,0),4),"1","") &amp; $AC183 )),"")</f>
        <v/>
      </c>
      <c r="BT183" s="43"/>
      <c r="BU183" s="32" t="str">
        <f ca="1">IFERROR(IF(INDIRECT("'ENROLLMENT'!" &amp; SUBSTITUTE(ADDRESS(1,MATCH(BU$1,#REF!,0),4),"1","") &amp; $AC183 )="","",INDIRECT("'ENROLLMENT'!" &amp; SUBSTITUTE(ADDRESS(1,MATCH(BU$1,#REF!,0),4),"1","") &amp; $AC183 )),"")</f>
        <v/>
      </c>
      <c r="BW183" s="33"/>
      <c r="BZ183" s="27"/>
      <c r="CI183" s="30" t="str">
        <f t="shared" si="138"/>
        <v/>
      </c>
      <c r="CM183" s="29"/>
      <c r="CN183" s="33"/>
      <c r="CO183" s="29"/>
      <c r="CP183" s="33"/>
      <c r="CQ183" s="29" t="str">
        <f t="shared" si="139"/>
        <v/>
      </c>
      <c r="CS183" s="32" t="str">
        <f t="shared" si="140"/>
        <v/>
      </c>
      <c r="CT183" s="43"/>
      <c r="CU183" s="32" t="str">
        <f t="shared" ca="1" si="141"/>
        <v/>
      </c>
      <c r="CW183" s="32" t="str">
        <f>IFERROR(IFERROR(IF(CI183="","",SUMIFS(CU$101:CU183,$B$101:$B183,SWITCH\CALC\ACTIVE&amp;"*",$X$101:$X183, IF(CALCULATOR\LVL\FORMAT\ENTRY&lt;&gt;MARKER\CHECK,LVL\COL,"&gt;"""))),"") / IFERROR(IF(CI183="","",SUMIFS($BO$101:$BO183,$B$101:$B183,SWITCH\CALC\ACTIVE&amp;"*",$X$101:$X183, IF(CALCULATOR\LVL\FORMAT\ENTRY&lt;&gt;MARKER\CHECK,LVL\COL,"&gt;"""))),""),"")</f>
        <v/>
      </c>
      <c r="DI183" s="30" t="str">
        <f t="shared" si="142"/>
        <v/>
      </c>
      <c r="DM183" s="29"/>
      <c r="DN183" s="33"/>
      <c r="DO183" s="29"/>
      <c r="DP183" s="33"/>
      <c r="DQ183" s="29" t="str">
        <f t="shared" si="143"/>
        <v/>
      </c>
      <c r="DS183" s="32" t="str">
        <f t="shared" si="144"/>
        <v/>
      </c>
      <c r="DT183" s="43"/>
      <c r="DU183" s="32" t="str">
        <f t="shared" ca="1" si="145"/>
        <v/>
      </c>
      <c r="DW183" s="32" t="str">
        <f>IFERROR(IFERROR(IF(DI183="","",SUMIFS(DU$101:DU183,$B$101:$B183,SWITCH\CALC\ACTIVE&amp;"*",$X$101:$X183, IF(CALCULATOR\LVL\FORMAT\ENTRY&lt;&gt;MARKER\CHECK,LVL\COL,"&gt;"""))),"") / IFERROR(IF(DI183="","",SUMIFS($BO$101:$BO183,$B$101:$B183,SWITCH\CALC\ACTIVE&amp;"*",$X$101:$X183, IF(CALCULATOR\LVL\FORMAT\ENTRY&lt;&gt;MARKER\CHECK,LVL\COL,"&gt;"""))),""),"")</f>
        <v/>
      </c>
      <c r="EI183" s="30" t="str">
        <f t="shared" si="146"/>
        <v/>
      </c>
      <c r="EM183" s="29"/>
      <c r="EN183" s="33"/>
      <c r="EO183" s="29"/>
      <c r="EP183" s="33"/>
      <c r="EQ183" s="29" t="str">
        <f t="shared" si="147"/>
        <v/>
      </c>
      <c r="ES183" s="32" t="str">
        <f t="shared" si="148"/>
        <v/>
      </c>
      <c r="ET183" s="43"/>
      <c r="EU183" s="32" t="str">
        <f t="shared" ca="1" si="149"/>
        <v/>
      </c>
      <c r="EW183" s="32" t="str">
        <f>IFERROR(IFERROR(IF(EI183="","",SUMIFS(EU$101:EU183,$B$101:$B183,SWITCH\CALC\ACTIVE&amp;"*",$X$101:$X183, IF(CALCULATOR\LVL\FORMAT\ENTRY&lt;&gt;MARKER\CHECK,LVL\COL,"&gt;"""))),"") / IFERROR(IF(EI183="","",SUMIFS($BO$101:$BO183,$B$101:$B183,SWITCH\CALC\ACTIVE&amp;"*",$X$101:$X183, IF(CALCULATOR\LVL\FORMAT\ENTRY&lt;&gt;MARKER\CHECK,LVL\COL,"&gt;"""))),""),"")</f>
        <v/>
      </c>
      <c r="FI183" s="30" t="str">
        <f t="shared" si="150"/>
        <v/>
      </c>
      <c r="FM183" s="29"/>
      <c r="FN183" s="33"/>
      <c r="FO183" s="29"/>
      <c r="FP183" s="33"/>
      <c r="FQ183" s="29" t="str">
        <f t="shared" si="151"/>
        <v/>
      </c>
      <c r="FS183" s="32" t="str">
        <f t="shared" si="152"/>
        <v/>
      </c>
      <c r="FT183" s="43"/>
      <c r="FU183" s="32" t="str">
        <f t="shared" ca="1" si="153"/>
        <v/>
      </c>
      <c r="FW183" s="32" t="str">
        <f>IFERROR(IFERROR(IF(FI183="","",SUMIFS(FU$101:FU183,$B$101:$B183,SWITCH\CALC\ACTIVE&amp;"*",$X$101:$X183, IF(CALCULATOR\LVL\FORMAT\ENTRY&lt;&gt;MARKER\CHECK,LVL\COL,"&gt;"""))),"") / IFERROR(IF(FI183="","",SUMIFS($BO$101:$BO183,$B$101:$B183,SWITCH\CALC\ACTIVE&amp;"*",$X$101:$X183, IF(CALCULATOR\LVL\FORMAT\ENTRY&lt;&gt;MARKER\CHECK,LVL\COL,"&gt;"""))),""),"")</f>
        <v/>
      </c>
      <c r="FX183" s="175"/>
      <c r="FZ183" s="32" t="str">
        <f t="shared" ca="1" si="154"/>
        <v/>
      </c>
      <c r="GA183" s="32" t="str">
        <f t="shared" ref="GA183:GM183" ca="1" si="176">IFERROR(IF($J183=LARGE($J$101:$J$300,GA$98), ( INDEX( INDIRECT($FY$95),MATCH(LARGE($J$101:$J$300,GA$98),$J$101:$J$300,0)) ), FZ183 ),"")</f>
        <v/>
      </c>
      <c r="GB183" s="32" t="str">
        <f t="shared" ca="1" si="176"/>
        <v/>
      </c>
      <c r="GC183" s="32" t="str">
        <f t="shared" ca="1" si="176"/>
        <v/>
      </c>
      <c r="GD183" s="32" t="str">
        <f t="shared" ca="1" si="176"/>
        <v/>
      </c>
      <c r="GE183" s="32" t="str">
        <f t="shared" ca="1" si="176"/>
        <v/>
      </c>
      <c r="GF183" s="32" t="str">
        <f t="shared" ca="1" si="176"/>
        <v/>
      </c>
      <c r="GG183" s="32" t="str">
        <f t="shared" ca="1" si="176"/>
        <v/>
      </c>
      <c r="GH183" s="32" t="str">
        <f t="shared" ca="1" si="176"/>
        <v/>
      </c>
      <c r="GI183" s="32" t="str">
        <f t="shared" ca="1" si="176"/>
        <v/>
      </c>
      <c r="GJ183" s="32" t="str">
        <f t="shared" ca="1" si="176"/>
        <v/>
      </c>
      <c r="GK183" s="32" t="str">
        <f t="shared" ca="1" si="176"/>
        <v/>
      </c>
      <c r="GL183" s="32" t="str">
        <f t="shared" ca="1" si="176"/>
        <v/>
      </c>
      <c r="GM183" s="32" t="str">
        <f t="shared" ca="1" si="176"/>
        <v/>
      </c>
    </row>
    <row r="184" spans="2:195" ht="22.5" hidden="1" customHeight="1" thickTop="1" thickBot="1">
      <c r="B184" s="25" t="str">
        <f t="array" ref="B184">IFERROR(IF($AF184="","",IF($C184=SWITCH\CALC\INACTV,SWITCH\CALC\INACTV,IF($AG184="",SWITCH\CALC\INACTV,IF(AND(LARGE(IF($AF$101:$AF$300=$AF184,$AU$101:$AU$300),1)&gt;1,$AU184=1),SWITCH\CALC\INACTV,SWITCH\CALC\ACTIVE)))),SWITCH\CALC\ACTIVE)</f>
        <v/>
      </c>
      <c r="C184" s="25" t="str">
        <f ca="1">IFERROR(IF($AF184="","",IF(AND(CALCULATOR\LVL\FORMAT\ENTRY="",$X184&lt;&gt;LVL\COL),SWITCH\CALC\INACTV,IF(INDIRECT("'ENROLLMENT'!" &amp; SUBSTITUTE(ADDRESS(1,MATCH(C$1,#REF!,0),4),"1","") &amp; $AC184 )="","",INDIRECT("'ENROLLMENT'!" &amp; SUBSTITUTE(ADDRESS(1,MATCH(C$1,#REF!,0),4),"1","") &amp; $AC184 )))),"")</f>
        <v/>
      </c>
      <c r="D184" s="222" t="e">
        <f t="shared" ca="1" si="164"/>
        <v>#N/A</v>
      </c>
      <c r="F184" s="25">
        <v>-17</v>
      </c>
      <c r="H184" s="139" t="str">
        <f t="shared" ca="1" si="135"/>
        <v/>
      </c>
      <c r="I184" s="140"/>
      <c r="J184" s="143" t="str">
        <f t="shared" si="136"/>
        <v/>
      </c>
      <c r="L184" s="210">
        <f t="shared" si="169"/>
        <v>0</v>
      </c>
      <c r="N184" s="26" t="str">
        <f ca="1">IFERROR(IF(INDIRECT("'ENROLLMENT'!" &amp; SUBSTITUTE(ADDRESS(1,MATCH(N$1,#REF!,0),4),"1","") &amp; $AC184 )="","",INDIRECT("'ENROLLMENT'!" &amp; SUBSTITUTE(ADDRESS(1,MATCH(N$1,#REF!,0),4),"1","") &amp; $AC184 )),"")</f>
        <v/>
      </c>
      <c r="R184" s="27" t="str">
        <f t="shared" ca="1" si="137"/>
        <v/>
      </c>
      <c r="V184" s="27"/>
      <c r="X184" s="27" t="str">
        <f ca="1">IFERROR(IF(INDIRECT("'ENROLLMENT'!" &amp; SUBSTITUTE(ADDRESS(1,MATCH(X$1,#REF!,0),4),"1","") &amp; $AC184 )="","",INDIRECT("'ENROLLMENT'!" &amp; SUBSTITUTE(ADDRESS(1,MATCH(X$1,#REF!,0),4),"1","") &amp; $AC184 )),"")</f>
        <v/>
      </c>
      <c r="Z184" s="4"/>
      <c r="AB184" s="18"/>
      <c r="AC184" s="25" t="str">
        <f t="shared" ca="1" si="156"/>
        <v/>
      </c>
      <c r="AD184" s="20"/>
      <c r="AE184" s="18"/>
      <c r="AF184" s="26"/>
      <c r="AG184" s="30"/>
      <c r="AH184" s="28"/>
      <c r="AI184" s="241"/>
      <c r="AJ184" s="242"/>
      <c r="AK184" s="242"/>
      <c r="AL184" s="242"/>
      <c r="AM184" s="242"/>
      <c r="AN184" s="242"/>
      <c r="AO184" s="242"/>
      <c r="AP184" s="242"/>
      <c r="AQ184" s="243"/>
      <c r="AR184" s="28"/>
      <c r="AS184" s="29"/>
      <c r="AT184" s="19"/>
      <c r="AU184" s="27"/>
      <c r="AV184" s="20"/>
      <c r="AZ184" s="31"/>
      <c r="BM184" s="29" t="str">
        <f ca="1">IFERROR(IF(INDIRECT("'ENROLLMENT'!" &amp; SUBSTITUTE(ADDRESS(1,MATCH(BM$1,#REF!,0),4),"1","") &amp; $AC184 )="","",INDIRECT("'ENROLLMENT'!" &amp; SUBSTITUTE(ADDRESS(1,MATCH(BM$1,#REF!,0),4),"1","") &amp; $AC184 )),"")</f>
        <v/>
      </c>
      <c r="BN184" s="33"/>
      <c r="BO184" s="29" t="str">
        <f ca="1">IFERROR(IF(INDIRECT("'ENROLLMENT'!" &amp; SUBSTITUTE(ADDRESS(1,MATCH(BO$1,#REF!,0),4),"1","") &amp; $AC184 )="","",INDIRECT("'ENROLLMENT'!" &amp; SUBSTITUTE(ADDRESS(1,MATCH(BO$1,#REF!,0),4),"1","") &amp; $AC184 )),"")</f>
        <v/>
      </c>
      <c r="BP184" s="33"/>
      <c r="BQ184" s="29" t="str">
        <f ca="1">IFERROR(IF(INDIRECT("'ENROLLMENT'!" &amp; SUBSTITUTE(ADDRESS(1,MATCH(BQ$1,#REF!,0),4),"1","") &amp; $AC184 )="","",INDIRECT("'ENROLLMENT'!" &amp; SUBSTITUTE(ADDRESS(1,MATCH(BQ$1,#REF!,0),4),"1","") &amp; $AC184 )),"")</f>
        <v/>
      </c>
      <c r="BS184" s="32" t="str">
        <f ca="1">IFERROR(IF(INDIRECT("'ENROLLMENT'!" &amp; SUBSTITUTE(ADDRESS(1,MATCH(BS$1,#REF!,0),4),"1","") &amp; $AC184 )="","",INDIRECT("'ENROLLMENT'!" &amp; SUBSTITUTE(ADDRESS(1,MATCH(BS$1,#REF!,0),4),"1","") &amp; $AC184 )),"")</f>
        <v/>
      </c>
      <c r="BT184" s="43"/>
      <c r="BU184" s="32" t="str">
        <f ca="1">IFERROR(IF(INDIRECT("'ENROLLMENT'!" &amp; SUBSTITUTE(ADDRESS(1,MATCH(BU$1,#REF!,0),4),"1","") &amp; $AC184 )="","",INDIRECT("'ENROLLMENT'!" &amp; SUBSTITUTE(ADDRESS(1,MATCH(BU$1,#REF!,0),4),"1","") &amp; $AC184 )),"")</f>
        <v/>
      </c>
      <c r="BW184" s="33"/>
      <c r="BZ184" s="27"/>
      <c r="CI184" s="30" t="str">
        <f t="shared" si="138"/>
        <v/>
      </c>
      <c r="CM184" s="29"/>
      <c r="CN184" s="33"/>
      <c r="CO184" s="29"/>
      <c r="CP184" s="33"/>
      <c r="CQ184" s="29" t="str">
        <f t="shared" si="139"/>
        <v/>
      </c>
      <c r="CS184" s="32" t="str">
        <f t="shared" si="140"/>
        <v/>
      </c>
      <c r="CT184" s="43"/>
      <c r="CU184" s="32" t="str">
        <f t="shared" ca="1" si="141"/>
        <v/>
      </c>
      <c r="CW184" s="32" t="str">
        <f>IFERROR(IFERROR(IF(CI184="","",SUMIFS(CU$101:CU184,$B$101:$B184,SWITCH\CALC\ACTIVE&amp;"*",$X$101:$X184, IF(CALCULATOR\LVL\FORMAT\ENTRY&lt;&gt;MARKER\CHECK,LVL\COL,"&gt;"""))),"") / IFERROR(IF(CI184="","",SUMIFS($BO$101:$BO184,$B$101:$B184,SWITCH\CALC\ACTIVE&amp;"*",$X$101:$X184, IF(CALCULATOR\LVL\FORMAT\ENTRY&lt;&gt;MARKER\CHECK,LVL\COL,"&gt;"""))),""),"")</f>
        <v/>
      </c>
      <c r="DI184" s="30" t="str">
        <f t="shared" si="142"/>
        <v/>
      </c>
      <c r="DM184" s="29"/>
      <c r="DN184" s="33"/>
      <c r="DO184" s="29"/>
      <c r="DP184" s="33"/>
      <c r="DQ184" s="29" t="str">
        <f t="shared" si="143"/>
        <v/>
      </c>
      <c r="DS184" s="32" t="str">
        <f t="shared" si="144"/>
        <v/>
      </c>
      <c r="DT184" s="43"/>
      <c r="DU184" s="32" t="str">
        <f t="shared" ca="1" si="145"/>
        <v/>
      </c>
      <c r="DW184" s="32" t="str">
        <f>IFERROR(IFERROR(IF(DI184="","",SUMIFS(DU$101:DU184,$B$101:$B184,SWITCH\CALC\ACTIVE&amp;"*",$X$101:$X184, IF(CALCULATOR\LVL\FORMAT\ENTRY&lt;&gt;MARKER\CHECK,LVL\COL,"&gt;"""))),"") / IFERROR(IF(DI184="","",SUMIFS($BO$101:$BO184,$B$101:$B184,SWITCH\CALC\ACTIVE&amp;"*",$X$101:$X184, IF(CALCULATOR\LVL\FORMAT\ENTRY&lt;&gt;MARKER\CHECK,LVL\COL,"&gt;"""))),""),"")</f>
        <v/>
      </c>
      <c r="EI184" s="30" t="str">
        <f t="shared" si="146"/>
        <v/>
      </c>
      <c r="EM184" s="29"/>
      <c r="EN184" s="33"/>
      <c r="EO184" s="29"/>
      <c r="EP184" s="33"/>
      <c r="EQ184" s="29" t="str">
        <f t="shared" si="147"/>
        <v/>
      </c>
      <c r="ES184" s="32" t="str">
        <f t="shared" si="148"/>
        <v/>
      </c>
      <c r="ET184" s="43"/>
      <c r="EU184" s="32" t="str">
        <f t="shared" ca="1" si="149"/>
        <v/>
      </c>
      <c r="EW184" s="32" t="str">
        <f>IFERROR(IFERROR(IF(EI184="","",SUMIFS(EU$101:EU184,$B$101:$B184,SWITCH\CALC\ACTIVE&amp;"*",$X$101:$X184, IF(CALCULATOR\LVL\FORMAT\ENTRY&lt;&gt;MARKER\CHECK,LVL\COL,"&gt;"""))),"") / IFERROR(IF(EI184="","",SUMIFS($BO$101:$BO184,$B$101:$B184,SWITCH\CALC\ACTIVE&amp;"*",$X$101:$X184, IF(CALCULATOR\LVL\FORMAT\ENTRY&lt;&gt;MARKER\CHECK,LVL\COL,"&gt;"""))),""),"")</f>
        <v/>
      </c>
      <c r="FI184" s="30" t="str">
        <f t="shared" si="150"/>
        <v/>
      </c>
      <c r="FM184" s="29"/>
      <c r="FN184" s="33"/>
      <c r="FO184" s="29"/>
      <c r="FP184" s="33"/>
      <c r="FQ184" s="29" t="str">
        <f t="shared" si="151"/>
        <v/>
      </c>
      <c r="FS184" s="32" t="str">
        <f t="shared" si="152"/>
        <v/>
      </c>
      <c r="FT184" s="43"/>
      <c r="FU184" s="32" t="str">
        <f t="shared" ca="1" si="153"/>
        <v/>
      </c>
      <c r="FW184" s="32" t="str">
        <f>IFERROR(IFERROR(IF(FI184="","",SUMIFS(FU$101:FU184,$B$101:$B184,SWITCH\CALC\ACTIVE&amp;"*",$X$101:$X184, IF(CALCULATOR\LVL\FORMAT\ENTRY&lt;&gt;MARKER\CHECK,LVL\COL,"&gt;"""))),"") / IFERROR(IF(FI184="","",SUMIFS($BO$101:$BO184,$B$101:$B184,SWITCH\CALC\ACTIVE&amp;"*",$X$101:$X184, IF(CALCULATOR\LVL\FORMAT\ENTRY&lt;&gt;MARKER\CHECK,LVL\COL,"&gt;"""))),""),"")</f>
        <v/>
      </c>
      <c r="FX184" s="175"/>
      <c r="FZ184" s="32" t="str">
        <f t="shared" ca="1" si="154"/>
        <v/>
      </c>
      <c r="GA184" s="32" t="str">
        <f t="shared" ref="GA184:GM184" ca="1" si="177">IFERROR(IF($J184=LARGE($J$101:$J$300,GA$98), ( INDEX( INDIRECT($FY$95),MATCH(LARGE($J$101:$J$300,GA$98),$J$101:$J$300,0)) ), FZ184 ),"")</f>
        <v/>
      </c>
      <c r="GB184" s="32" t="str">
        <f t="shared" ca="1" si="177"/>
        <v/>
      </c>
      <c r="GC184" s="32" t="str">
        <f t="shared" ca="1" si="177"/>
        <v/>
      </c>
      <c r="GD184" s="32" t="str">
        <f t="shared" ca="1" si="177"/>
        <v/>
      </c>
      <c r="GE184" s="32" t="str">
        <f t="shared" ca="1" si="177"/>
        <v/>
      </c>
      <c r="GF184" s="32" t="str">
        <f t="shared" ca="1" si="177"/>
        <v/>
      </c>
      <c r="GG184" s="32" t="str">
        <f t="shared" ca="1" si="177"/>
        <v/>
      </c>
      <c r="GH184" s="32" t="str">
        <f t="shared" ca="1" si="177"/>
        <v/>
      </c>
      <c r="GI184" s="32" t="str">
        <f t="shared" ca="1" si="177"/>
        <v/>
      </c>
      <c r="GJ184" s="32" t="str">
        <f t="shared" ca="1" si="177"/>
        <v/>
      </c>
      <c r="GK184" s="32" t="str">
        <f t="shared" ca="1" si="177"/>
        <v/>
      </c>
      <c r="GL184" s="32" t="str">
        <f t="shared" ca="1" si="177"/>
        <v/>
      </c>
      <c r="GM184" s="32" t="str">
        <f t="shared" ca="1" si="177"/>
        <v/>
      </c>
    </row>
    <row r="185" spans="2:195" ht="22.5" hidden="1" customHeight="1" thickTop="1" thickBot="1">
      <c r="B185" s="25" t="str">
        <f t="array" ref="B185">IFERROR(IF($AF185="","",IF($C185=SWITCH\CALC\INACTV,SWITCH\CALC\INACTV,IF($AG185="",SWITCH\CALC\INACTV,IF(AND(LARGE(IF($AF$101:$AF$300=$AF185,$AU$101:$AU$300),1)&gt;1,$AU185=1),SWITCH\CALC\INACTV,SWITCH\CALC\ACTIVE)))),SWITCH\CALC\ACTIVE)</f>
        <v/>
      </c>
      <c r="C185" s="25" t="str">
        <f ca="1">IFERROR(IF($AF185="","",IF(AND(CALCULATOR\LVL\FORMAT\ENTRY="",$X185&lt;&gt;LVL\COL),SWITCH\CALC\INACTV,IF(INDIRECT("'ENROLLMENT'!" &amp; SUBSTITUTE(ADDRESS(1,MATCH(C$1,#REF!,0),4),"1","") &amp; $AC185 )="","",INDIRECT("'ENROLLMENT'!" &amp; SUBSTITUTE(ADDRESS(1,MATCH(C$1,#REF!,0),4),"1","") &amp; $AC185 )))),"")</f>
        <v/>
      </c>
      <c r="D185" s="222" t="e">
        <f t="shared" ca="1" si="164"/>
        <v>#N/A</v>
      </c>
      <c r="F185" s="25">
        <v>-16</v>
      </c>
      <c r="H185" s="139" t="str">
        <f t="shared" ca="1" si="135"/>
        <v/>
      </c>
      <c r="I185" s="140"/>
      <c r="J185" s="143" t="str">
        <f t="shared" si="136"/>
        <v/>
      </c>
      <c r="L185" s="210">
        <f t="shared" si="169"/>
        <v>0</v>
      </c>
      <c r="N185" s="26" t="str">
        <f ca="1">IFERROR(IF(INDIRECT("'ENROLLMENT'!" &amp; SUBSTITUTE(ADDRESS(1,MATCH(N$1,#REF!,0),4),"1","") &amp; $AC185 )="","",INDIRECT("'ENROLLMENT'!" &amp; SUBSTITUTE(ADDRESS(1,MATCH(N$1,#REF!,0),4),"1","") &amp; $AC185 )),"")</f>
        <v/>
      </c>
      <c r="R185" s="27" t="str">
        <f t="shared" ca="1" si="137"/>
        <v/>
      </c>
      <c r="V185" s="27"/>
      <c r="X185" s="27" t="str">
        <f ca="1">IFERROR(IF(INDIRECT("'ENROLLMENT'!" &amp; SUBSTITUTE(ADDRESS(1,MATCH(X$1,#REF!,0),4),"1","") &amp; $AC185 )="","",INDIRECT("'ENROLLMENT'!" &amp; SUBSTITUTE(ADDRESS(1,MATCH(X$1,#REF!,0),4),"1","") &amp; $AC185 )),"")</f>
        <v/>
      </c>
      <c r="Z185" s="4"/>
      <c r="AB185" s="18"/>
      <c r="AC185" s="25" t="str">
        <f t="shared" ca="1" si="156"/>
        <v/>
      </c>
      <c r="AD185" s="20"/>
      <c r="AE185" s="18"/>
      <c r="AF185" s="26"/>
      <c r="AG185" s="30"/>
      <c r="AH185" s="28"/>
      <c r="AI185" s="241"/>
      <c r="AJ185" s="242"/>
      <c r="AK185" s="242"/>
      <c r="AL185" s="242"/>
      <c r="AM185" s="242"/>
      <c r="AN185" s="242"/>
      <c r="AO185" s="242"/>
      <c r="AP185" s="242"/>
      <c r="AQ185" s="243"/>
      <c r="AR185" s="28"/>
      <c r="AS185" s="29"/>
      <c r="AT185" s="19"/>
      <c r="AU185" s="27"/>
      <c r="AV185" s="20"/>
      <c r="AZ185" s="31"/>
      <c r="BM185" s="29" t="str">
        <f ca="1">IFERROR(IF(INDIRECT("'ENROLLMENT'!" &amp; SUBSTITUTE(ADDRESS(1,MATCH(BM$1,#REF!,0),4),"1","") &amp; $AC185 )="","",INDIRECT("'ENROLLMENT'!" &amp; SUBSTITUTE(ADDRESS(1,MATCH(BM$1,#REF!,0),4),"1","") &amp; $AC185 )),"")</f>
        <v/>
      </c>
      <c r="BN185" s="33"/>
      <c r="BO185" s="29" t="str">
        <f ca="1">IFERROR(IF(INDIRECT("'ENROLLMENT'!" &amp; SUBSTITUTE(ADDRESS(1,MATCH(BO$1,#REF!,0),4),"1","") &amp; $AC185 )="","",INDIRECT("'ENROLLMENT'!" &amp; SUBSTITUTE(ADDRESS(1,MATCH(BO$1,#REF!,0),4),"1","") &amp; $AC185 )),"")</f>
        <v/>
      </c>
      <c r="BP185" s="33"/>
      <c r="BQ185" s="29" t="str">
        <f ca="1">IFERROR(IF(INDIRECT("'ENROLLMENT'!" &amp; SUBSTITUTE(ADDRESS(1,MATCH(BQ$1,#REF!,0),4),"1","") &amp; $AC185 )="","",INDIRECT("'ENROLLMENT'!" &amp; SUBSTITUTE(ADDRESS(1,MATCH(BQ$1,#REF!,0),4),"1","") &amp; $AC185 )),"")</f>
        <v/>
      </c>
      <c r="BS185" s="32" t="str">
        <f ca="1">IFERROR(IF(INDIRECT("'ENROLLMENT'!" &amp; SUBSTITUTE(ADDRESS(1,MATCH(BS$1,#REF!,0),4),"1","") &amp; $AC185 )="","",INDIRECT("'ENROLLMENT'!" &amp; SUBSTITUTE(ADDRESS(1,MATCH(BS$1,#REF!,0),4),"1","") &amp; $AC185 )),"")</f>
        <v/>
      </c>
      <c r="BT185" s="43"/>
      <c r="BU185" s="32" t="str">
        <f ca="1">IFERROR(IF(INDIRECT("'ENROLLMENT'!" &amp; SUBSTITUTE(ADDRESS(1,MATCH(BU$1,#REF!,0),4),"1","") &amp; $AC185 )="","",INDIRECT("'ENROLLMENT'!" &amp; SUBSTITUTE(ADDRESS(1,MATCH(BU$1,#REF!,0),4),"1","") &amp; $AC185 )),"")</f>
        <v/>
      </c>
      <c r="BW185" s="33"/>
      <c r="BZ185" s="27"/>
      <c r="CI185" s="30" t="str">
        <f t="shared" si="138"/>
        <v/>
      </c>
      <c r="CM185" s="29"/>
      <c r="CN185" s="33"/>
      <c r="CO185" s="29"/>
      <c r="CP185" s="33"/>
      <c r="CQ185" s="29" t="str">
        <f t="shared" si="139"/>
        <v/>
      </c>
      <c r="CS185" s="32" t="str">
        <f t="shared" si="140"/>
        <v/>
      </c>
      <c r="CT185" s="43"/>
      <c r="CU185" s="32" t="str">
        <f t="shared" ca="1" si="141"/>
        <v/>
      </c>
      <c r="CW185" s="32" t="str">
        <f>IFERROR(IFERROR(IF(CI185="","",SUMIFS(CU$101:CU185,$B$101:$B185,SWITCH\CALC\ACTIVE&amp;"*",$X$101:$X185, IF(CALCULATOR\LVL\FORMAT\ENTRY&lt;&gt;MARKER\CHECK,LVL\COL,"&gt;"""))),"") / IFERROR(IF(CI185="","",SUMIFS($BO$101:$BO185,$B$101:$B185,SWITCH\CALC\ACTIVE&amp;"*",$X$101:$X185, IF(CALCULATOR\LVL\FORMAT\ENTRY&lt;&gt;MARKER\CHECK,LVL\COL,"&gt;"""))),""),"")</f>
        <v/>
      </c>
      <c r="DI185" s="30" t="str">
        <f t="shared" si="142"/>
        <v/>
      </c>
      <c r="DM185" s="29"/>
      <c r="DN185" s="33"/>
      <c r="DO185" s="29"/>
      <c r="DP185" s="33"/>
      <c r="DQ185" s="29" t="str">
        <f t="shared" si="143"/>
        <v/>
      </c>
      <c r="DS185" s="32" t="str">
        <f t="shared" si="144"/>
        <v/>
      </c>
      <c r="DT185" s="43"/>
      <c r="DU185" s="32" t="str">
        <f t="shared" ca="1" si="145"/>
        <v/>
      </c>
      <c r="DW185" s="32" t="str">
        <f>IFERROR(IFERROR(IF(DI185="","",SUMIFS(DU$101:DU185,$B$101:$B185,SWITCH\CALC\ACTIVE&amp;"*",$X$101:$X185, IF(CALCULATOR\LVL\FORMAT\ENTRY&lt;&gt;MARKER\CHECK,LVL\COL,"&gt;"""))),"") / IFERROR(IF(DI185="","",SUMIFS($BO$101:$BO185,$B$101:$B185,SWITCH\CALC\ACTIVE&amp;"*",$X$101:$X185, IF(CALCULATOR\LVL\FORMAT\ENTRY&lt;&gt;MARKER\CHECK,LVL\COL,"&gt;"""))),""),"")</f>
        <v/>
      </c>
      <c r="EI185" s="30" t="str">
        <f t="shared" si="146"/>
        <v/>
      </c>
      <c r="EM185" s="29"/>
      <c r="EN185" s="33"/>
      <c r="EO185" s="29"/>
      <c r="EP185" s="33"/>
      <c r="EQ185" s="29" t="str">
        <f t="shared" si="147"/>
        <v/>
      </c>
      <c r="ES185" s="32" t="str">
        <f t="shared" si="148"/>
        <v/>
      </c>
      <c r="ET185" s="43"/>
      <c r="EU185" s="32" t="str">
        <f t="shared" ca="1" si="149"/>
        <v/>
      </c>
      <c r="EW185" s="32" t="str">
        <f>IFERROR(IFERROR(IF(EI185="","",SUMIFS(EU$101:EU185,$B$101:$B185,SWITCH\CALC\ACTIVE&amp;"*",$X$101:$X185, IF(CALCULATOR\LVL\FORMAT\ENTRY&lt;&gt;MARKER\CHECK,LVL\COL,"&gt;"""))),"") / IFERROR(IF(EI185="","",SUMIFS($BO$101:$BO185,$B$101:$B185,SWITCH\CALC\ACTIVE&amp;"*",$X$101:$X185, IF(CALCULATOR\LVL\FORMAT\ENTRY&lt;&gt;MARKER\CHECK,LVL\COL,"&gt;"""))),""),"")</f>
        <v/>
      </c>
      <c r="FI185" s="30" t="str">
        <f t="shared" si="150"/>
        <v/>
      </c>
      <c r="FM185" s="29"/>
      <c r="FN185" s="33"/>
      <c r="FO185" s="29"/>
      <c r="FP185" s="33"/>
      <c r="FQ185" s="29" t="str">
        <f t="shared" si="151"/>
        <v/>
      </c>
      <c r="FS185" s="32" t="str">
        <f t="shared" si="152"/>
        <v/>
      </c>
      <c r="FT185" s="43"/>
      <c r="FU185" s="32" t="str">
        <f t="shared" ca="1" si="153"/>
        <v/>
      </c>
      <c r="FW185" s="32" t="str">
        <f>IFERROR(IFERROR(IF(FI185="","",SUMIFS(FU$101:FU185,$B$101:$B185,SWITCH\CALC\ACTIVE&amp;"*",$X$101:$X185, IF(CALCULATOR\LVL\FORMAT\ENTRY&lt;&gt;MARKER\CHECK,LVL\COL,"&gt;"""))),"") / IFERROR(IF(FI185="","",SUMIFS($BO$101:$BO185,$B$101:$B185,SWITCH\CALC\ACTIVE&amp;"*",$X$101:$X185, IF(CALCULATOR\LVL\FORMAT\ENTRY&lt;&gt;MARKER\CHECK,LVL\COL,"&gt;"""))),""),"")</f>
        <v/>
      </c>
      <c r="FX185" s="175"/>
      <c r="FZ185" s="32" t="str">
        <f t="shared" ca="1" si="154"/>
        <v/>
      </c>
      <c r="GA185" s="32" t="str">
        <f t="shared" ref="GA185:GM185" ca="1" si="178">IFERROR(IF($J185=LARGE($J$101:$J$300,GA$98), ( INDEX( INDIRECT($FY$95),MATCH(LARGE($J$101:$J$300,GA$98),$J$101:$J$300,0)) ), FZ185 ),"")</f>
        <v/>
      </c>
      <c r="GB185" s="32" t="str">
        <f t="shared" ca="1" si="178"/>
        <v/>
      </c>
      <c r="GC185" s="32" t="str">
        <f t="shared" ca="1" si="178"/>
        <v/>
      </c>
      <c r="GD185" s="32" t="str">
        <f t="shared" ca="1" si="178"/>
        <v/>
      </c>
      <c r="GE185" s="32" t="str">
        <f t="shared" ca="1" si="178"/>
        <v/>
      </c>
      <c r="GF185" s="32" t="str">
        <f t="shared" ca="1" si="178"/>
        <v/>
      </c>
      <c r="GG185" s="32" t="str">
        <f t="shared" ca="1" si="178"/>
        <v/>
      </c>
      <c r="GH185" s="32" t="str">
        <f t="shared" ca="1" si="178"/>
        <v/>
      </c>
      <c r="GI185" s="32" t="str">
        <f t="shared" ca="1" si="178"/>
        <v/>
      </c>
      <c r="GJ185" s="32" t="str">
        <f t="shared" ca="1" si="178"/>
        <v/>
      </c>
      <c r="GK185" s="32" t="str">
        <f t="shared" ca="1" si="178"/>
        <v/>
      </c>
      <c r="GL185" s="32" t="str">
        <f t="shared" ca="1" si="178"/>
        <v/>
      </c>
      <c r="GM185" s="32" t="str">
        <f t="shared" ca="1" si="178"/>
        <v/>
      </c>
    </row>
    <row r="186" spans="2:195" ht="22.5" hidden="1" customHeight="1" thickTop="1" thickBot="1">
      <c r="B186" s="25" t="str">
        <f t="array" ref="B186">IFERROR(IF($AF186="","",IF($C186=SWITCH\CALC\INACTV,SWITCH\CALC\INACTV,IF($AG186="",SWITCH\CALC\INACTV,IF(AND(LARGE(IF($AF$101:$AF$300=$AF186,$AU$101:$AU$300),1)&gt;1,$AU186=1),SWITCH\CALC\INACTV,SWITCH\CALC\ACTIVE)))),SWITCH\CALC\ACTIVE)</f>
        <v/>
      </c>
      <c r="C186" s="25" t="str">
        <f ca="1">IFERROR(IF($AF186="","",IF(AND(CALCULATOR\LVL\FORMAT\ENTRY="",$X186&lt;&gt;LVL\COL),SWITCH\CALC\INACTV,IF(INDIRECT("'ENROLLMENT'!" &amp; SUBSTITUTE(ADDRESS(1,MATCH(C$1,#REF!,0),4),"1","") &amp; $AC186 )="","",INDIRECT("'ENROLLMENT'!" &amp; SUBSTITUTE(ADDRESS(1,MATCH(C$1,#REF!,0),4),"1","") &amp; $AC186 )))),"")</f>
        <v/>
      </c>
      <c r="D186" s="222" t="e">
        <f t="shared" ca="1" si="164"/>
        <v>#N/A</v>
      </c>
      <c r="F186" s="25">
        <v>-15</v>
      </c>
      <c r="H186" s="139" t="str">
        <f t="shared" ca="1" si="135"/>
        <v/>
      </c>
      <c r="I186" s="140"/>
      <c r="J186" s="143" t="str">
        <f t="shared" si="136"/>
        <v/>
      </c>
      <c r="L186" s="210">
        <f t="shared" si="169"/>
        <v>0</v>
      </c>
      <c r="N186" s="26" t="str">
        <f ca="1">IFERROR(IF(INDIRECT("'ENROLLMENT'!" &amp; SUBSTITUTE(ADDRESS(1,MATCH(N$1,#REF!,0),4),"1","") &amp; $AC186 )="","",INDIRECT("'ENROLLMENT'!" &amp; SUBSTITUTE(ADDRESS(1,MATCH(N$1,#REF!,0),4),"1","") &amp; $AC186 )),"")</f>
        <v/>
      </c>
      <c r="R186" s="27" t="str">
        <f t="shared" ca="1" si="137"/>
        <v/>
      </c>
      <c r="V186" s="27"/>
      <c r="X186" s="27" t="str">
        <f ca="1">IFERROR(IF(INDIRECT("'ENROLLMENT'!" &amp; SUBSTITUTE(ADDRESS(1,MATCH(X$1,#REF!,0),4),"1","") &amp; $AC186 )="","",INDIRECT("'ENROLLMENT'!" &amp; SUBSTITUTE(ADDRESS(1,MATCH(X$1,#REF!,0),4),"1","") &amp; $AC186 )),"")</f>
        <v/>
      </c>
      <c r="Z186" s="4"/>
      <c r="AB186" s="18"/>
      <c r="AC186" s="25" t="str">
        <f t="shared" ca="1" si="156"/>
        <v/>
      </c>
      <c r="AD186" s="20"/>
      <c r="AE186" s="18"/>
      <c r="AF186" s="26"/>
      <c r="AG186" s="30"/>
      <c r="AH186" s="28"/>
      <c r="AI186" s="241"/>
      <c r="AJ186" s="242"/>
      <c r="AK186" s="242"/>
      <c r="AL186" s="242"/>
      <c r="AM186" s="242"/>
      <c r="AN186" s="242"/>
      <c r="AO186" s="242"/>
      <c r="AP186" s="242"/>
      <c r="AQ186" s="243"/>
      <c r="AR186" s="28"/>
      <c r="AS186" s="29"/>
      <c r="AT186" s="19"/>
      <c r="AU186" s="27"/>
      <c r="AV186" s="20"/>
      <c r="AZ186" s="31"/>
      <c r="BM186" s="29" t="str">
        <f ca="1">IFERROR(IF(INDIRECT("'ENROLLMENT'!" &amp; SUBSTITUTE(ADDRESS(1,MATCH(BM$1,#REF!,0),4),"1","") &amp; $AC186 )="","",INDIRECT("'ENROLLMENT'!" &amp; SUBSTITUTE(ADDRESS(1,MATCH(BM$1,#REF!,0),4),"1","") &amp; $AC186 )),"")</f>
        <v/>
      </c>
      <c r="BN186" s="33"/>
      <c r="BO186" s="29" t="str">
        <f ca="1">IFERROR(IF(INDIRECT("'ENROLLMENT'!" &amp; SUBSTITUTE(ADDRESS(1,MATCH(BO$1,#REF!,0),4),"1","") &amp; $AC186 )="","",INDIRECT("'ENROLLMENT'!" &amp; SUBSTITUTE(ADDRESS(1,MATCH(BO$1,#REF!,0),4),"1","") &amp; $AC186 )),"")</f>
        <v/>
      </c>
      <c r="BP186" s="33"/>
      <c r="BQ186" s="29" t="str">
        <f ca="1">IFERROR(IF(INDIRECT("'ENROLLMENT'!" &amp; SUBSTITUTE(ADDRESS(1,MATCH(BQ$1,#REF!,0),4),"1","") &amp; $AC186 )="","",INDIRECT("'ENROLLMENT'!" &amp; SUBSTITUTE(ADDRESS(1,MATCH(BQ$1,#REF!,0),4),"1","") &amp; $AC186 )),"")</f>
        <v/>
      </c>
      <c r="BS186" s="32" t="str">
        <f ca="1">IFERROR(IF(INDIRECT("'ENROLLMENT'!" &amp; SUBSTITUTE(ADDRESS(1,MATCH(BS$1,#REF!,0),4),"1","") &amp; $AC186 )="","",INDIRECT("'ENROLLMENT'!" &amp; SUBSTITUTE(ADDRESS(1,MATCH(BS$1,#REF!,0),4),"1","") &amp; $AC186 )),"")</f>
        <v/>
      </c>
      <c r="BT186" s="43"/>
      <c r="BU186" s="32" t="str">
        <f ca="1">IFERROR(IF(INDIRECT("'ENROLLMENT'!" &amp; SUBSTITUTE(ADDRESS(1,MATCH(BU$1,#REF!,0),4),"1","") &amp; $AC186 )="","",INDIRECT("'ENROLLMENT'!" &amp; SUBSTITUTE(ADDRESS(1,MATCH(BU$1,#REF!,0),4),"1","") &amp; $AC186 )),"")</f>
        <v/>
      </c>
      <c r="BW186" s="33"/>
      <c r="BZ186" s="27"/>
      <c r="CI186" s="30" t="str">
        <f t="shared" si="138"/>
        <v/>
      </c>
      <c r="CM186" s="29"/>
      <c r="CN186" s="33"/>
      <c r="CO186" s="29"/>
      <c r="CP186" s="33"/>
      <c r="CQ186" s="29" t="str">
        <f t="shared" si="139"/>
        <v/>
      </c>
      <c r="CS186" s="32" t="str">
        <f t="shared" si="140"/>
        <v/>
      </c>
      <c r="CT186" s="43"/>
      <c r="CU186" s="32" t="str">
        <f t="shared" ca="1" si="141"/>
        <v/>
      </c>
      <c r="CW186" s="32" t="str">
        <f>IFERROR(IFERROR(IF(CI186="","",SUMIFS(CU$101:CU186,$B$101:$B186,SWITCH\CALC\ACTIVE&amp;"*",$X$101:$X186, IF(CALCULATOR\LVL\FORMAT\ENTRY&lt;&gt;MARKER\CHECK,LVL\COL,"&gt;"""))),"") / IFERROR(IF(CI186="","",SUMIFS($BO$101:$BO186,$B$101:$B186,SWITCH\CALC\ACTIVE&amp;"*",$X$101:$X186, IF(CALCULATOR\LVL\FORMAT\ENTRY&lt;&gt;MARKER\CHECK,LVL\COL,"&gt;"""))),""),"")</f>
        <v/>
      </c>
      <c r="DI186" s="30" t="str">
        <f t="shared" si="142"/>
        <v/>
      </c>
      <c r="DM186" s="29"/>
      <c r="DN186" s="33"/>
      <c r="DO186" s="29"/>
      <c r="DP186" s="33"/>
      <c r="DQ186" s="29" t="str">
        <f t="shared" si="143"/>
        <v/>
      </c>
      <c r="DS186" s="32" t="str">
        <f t="shared" si="144"/>
        <v/>
      </c>
      <c r="DT186" s="43"/>
      <c r="DU186" s="32" t="str">
        <f t="shared" ca="1" si="145"/>
        <v/>
      </c>
      <c r="DW186" s="32" t="str">
        <f>IFERROR(IFERROR(IF(DI186="","",SUMIFS(DU$101:DU186,$B$101:$B186,SWITCH\CALC\ACTIVE&amp;"*",$X$101:$X186, IF(CALCULATOR\LVL\FORMAT\ENTRY&lt;&gt;MARKER\CHECK,LVL\COL,"&gt;"""))),"") / IFERROR(IF(DI186="","",SUMIFS($BO$101:$BO186,$B$101:$B186,SWITCH\CALC\ACTIVE&amp;"*",$X$101:$X186, IF(CALCULATOR\LVL\FORMAT\ENTRY&lt;&gt;MARKER\CHECK,LVL\COL,"&gt;"""))),""),"")</f>
        <v/>
      </c>
      <c r="EI186" s="30" t="str">
        <f t="shared" si="146"/>
        <v/>
      </c>
      <c r="EM186" s="29"/>
      <c r="EN186" s="33"/>
      <c r="EO186" s="29"/>
      <c r="EP186" s="33"/>
      <c r="EQ186" s="29" t="str">
        <f t="shared" si="147"/>
        <v/>
      </c>
      <c r="ES186" s="32" t="str">
        <f t="shared" si="148"/>
        <v/>
      </c>
      <c r="ET186" s="43"/>
      <c r="EU186" s="32" t="str">
        <f t="shared" ca="1" si="149"/>
        <v/>
      </c>
      <c r="EW186" s="32" t="str">
        <f>IFERROR(IFERROR(IF(EI186="","",SUMIFS(EU$101:EU186,$B$101:$B186,SWITCH\CALC\ACTIVE&amp;"*",$X$101:$X186, IF(CALCULATOR\LVL\FORMAT\ENTRY&lt;&gt;MARKER\CHECK,LVL\COL,"&gt;"""))),"") / IFERROR(IF(EI186="","",SUMIFS($BO$101:$BO186,$B$101:$B186,SWITCH\CALC\ACTIVE&amp;"*",$X$101:$X186, IF(CALCULATOR\LVL\FORMAT\ENTRY&lt;&gt;MARKER\CHECK,LVL\COL,"&gt;"""))),""),"")</f>
        <v/>
      </c>
      <c r="FI186" s="30" t="str">
        <f t="shared" si="150"/>
        <v/>
      </c>
      <c r="FM186" s="29"/>
      <c r="FN186" s="33"/>
      <c r="FO186" s="29"/>
      <c r="FP186" s="33"/>
      <c r="FQ186" s="29" t="str">
        <f t="shared" si="151"/>
        <v/>
      </c>
      <c r="FS186" s="32" t="str">
        <f t="shared" si="152"/>
        <v/>
      </c>
      <c r="FT186" s="43"/>
      <c r="FU186" s="32" t="str">
        <f t="shared" ca="1" si="153"/>
        <v/>
      </c>
      <c r="FW186" s="32" t="str">
        <f>IFERROR(IFERROR(IF(FI186="","",SUMIFS(FU$101:FU186,$B$101:$B186,SWITCH\CALC\ACTIVE&amp;"*",$X$101:$X186, IF(CALCULATOR\LVL\FORMAT\ENTRY&lt;&gt;MARKER\CHECK,LVL\COL,"&gt;"""))),"") / IFERROR(IF(FI186="","",SUMIFS($BO$101:$BO186,$B$101:$B186,SWITCH\CALC\ACTIVE&amp;"*",$X$101:$X186, IF(CALCULATOR\LVL\FORMAT\ENTRY&lt;&gt;MARKER\CHECK,LVL\COL,"&gt;"""))),""),"")</f>
        <v/>
      </c>
      <c r="FX186" s="175"/>
      <c r="FZ186" s="32" t="str">
        <f t="shared" ca="1" si="154"/>
        <v/>
      </c>
      <c r="GA186" s="32" t="str">
        <f t="shared" ref="GA186:GM186" ca="1" si="179">IFERROR(IF($J186=LARGE($J$101:$J$300,GA$98), ( INDEX( INDIRECT($FY$95),MATCH(LARGE($J$101:$J$300,GA$98),$J$101:$J$300,0)) ), FZ186 ),"")</f>
        <v/>
      </c>
      <c r="GB186" s="32" t="str">
        <f t="shared" ca="1" si="179"/>
        <v/>
      </c>
      <c r="GC186" s="32" t="str">
        <f t="shared" ca="1" si="179"/>
        <v/>
      </c>
      <c r="GD186" s="32" t="str">
        <f t="shared" ca="1" si="179"/>
        <v/>
      </c>
      <c r="GE186" s="32" t="str">
        <f t="shared" ca="1" si="179"/>
        <v/>
      </c>
      <c r="GF186" s="32" t="str">
        <f t="shared" ca="1" si="179"/>
        <v/>
      </c>
      <c r="GG186" s="32" t="str">
        <f t="shared" ca="1" si="179"/>
        <v/>
      </c>
      <c r="GH186" s="32" t="str">
        <f t="shared" ca="1" si="179"/>
        <v/>
      </c>
      <c r="GI186" s="32" t="str">
        <f t="shared" ca="1" si="179"/>
        <v/>
      </c>
      <c r="GJ186" s="32" t="str">
        <f t="shared" ca="1" si="179"/>
        <v/>
      </c>
      <c r="GK186" s="32" t="str">
        <f t="shared" ca="1" si="179"/>
        <v/>
      </c>
      <c r="GL186" s="32" t="str">
        <f t="shared" ca="1" si="179"/>
        <v/>
      </c>
      <c r="GM186" s="32" t="str">
        <f t="shared" ca="1" si="179"/>
        <v/>
      </c>
    </row>
    <row r="187" spans="2:195" ht="22.5" hidden="1" customHeight="1" thickTop="1" thickBot="1">
      <c r="B187" s="25" t="str">
        <f t="array" ref="B187">IFERROR(IF($AF187="","",IF($C187=SWITCH\CALC\INACTV,SWITCH\CALC\INACTV,IF($AG187="",SWITCH\CALC\INACTV,IF(AND(LARGE(IF($AF$101:$AF$300=$AF187,$AU$101:$AU$300),1)&gt;1,$AU187=1),SWITCH\CALC\INACTV,SWITCH\CALC\ACTIVE)))),SWITCH\CALC\ACTIVE)</f>
        <v/>
      </c>
      <c r="C187" s="25" t="str">
        <f ca="1">IFERROR(IF($AF187="","",IF(AND(CALCULATOR\LVL\FORMAT\ENTRY="",$X187&lt;&gt;LVL\COL),SWITCH\CALC\INACTV,IF(INDIRECT("'ENROLLMENT'!" &amp; SUBSTITUTE(ADDRESS(1,MATCH(C$1,#REF!,0),4),"1","") &amp; $AC187 )="","",INDIRECT("'ENROLLMENT'!" &amp; SUBSTITUTE(ADDRESS(1,MATCH(C$1,#REF!,0),4),"1","") &amp; $AC187 )))),"")</f>
        <v/>
      </c>
      <c r="D187" s="222" t="e">
        <f t="shared" ca="1" si="164"/>
        <v>#N/A</v>
      </c>
      <c r="F187" s="25">
        <v>-14</v>
      </c>
      <c r="H187" s="139" t="str">
        <f t="shared" ca="1" si="135"/>
        <v/>
      </c>
      <c r="I187" s="140"/>
      <c r="J187" s="143" t="str">
        <f t="shared" si="136"/>
        <v/>
      </c>
      <c r="L187" s="210">
        <f t="shared" si="169"/>
        <v>0</v>
      </c>
      <c r="N187" s="26" t="str">
        <f ca="1">IFERROR(IF(INDIRECT("'ENROLLMENT'!" &amp; SUBSTITUTE(ADDRESS(1,MATCH(N$1,#REF!,0),4),"1","") &amp; $AC187 )="","",INDIRECT("'ENROLLMENT'!" &amp; SUBSTITUTE(ADDRESS(1,MATCH(N$1,#REF!,0),4),"1","") &amp; $AC187 )),"")</f>
        <v/>
      </c>
      <c r="R187" s="27" t="str">
        <f t="shared" ca="1" si="137"/>
        <v/>
      </c>
      <c r="V187" s="27"/>
      <c r="X187" s="27" t="str">
        <f ca="1">IFERROR(IF(INDIRECT("'ENROLLMENT'!" &amp; SUBSTITUTE(ADDRESS(1,MATCH(X$1,#REF!,0),4),"1","") &amp; $AC187 )="","",INDIRECT("'ENROLLMENT'!" &amp; SUBSTITUTE(ADDRESS(1,MATCH(X$1,#REF!,0),4),"1","") &amp; $AC187 )),"")</f>
        <v/>
      </c>
      <c r="Z187" s="4"/>
      <c r="AB187" s="18"/>
      <c r="AC187" s="25" t="str">
        <f t="shared" ca="1" si="156"/>
        <v/>
      </c>
      <c r="AD187" s="20"/>
      <c r="AE187" s="18"/>
      <c r="AF187" s="26"/>
      <c r="AG187" s="30"/>
      <c r="AH187" s="28"/>
      <c r="AI187" s="241"/>
      <c r="AJ187" s="242"/>
      <c r="AK187" s="242"/>
      <c r="AL187" s="242"/>
      <c r="AM187" s="242"/>
      <c r="AN187" s="242"/>
      <c r="AO187" s="242"/>
      <c r="AP187" s="242"/>
      <c r="AQ187" s="243"/>
      <c r="AR187" s="28"/>
      <c r="AS187" s="29"/>
      <c r="AT187" s="19"/>
      <c r="AU187" s="27"/>
      <c r="AV187" s="20"/>
      <c r="AZ187" s="31"/>
      <c r="BM187" s="29" t="str">
        <f ca="1">IFERROR(IF(INDIRECT("'ENROLLMENT'!" &amp; SUBSTITUTE(ADDRESS(1,MATCH(BM$1,#REF!,0),4),"1","") &amp; $AC187 )="","",INDIRECT("'ENROLLMENT'!" &amp; SUBSTITUTE(ADDRESS(1,MATCH(BM$1,#REF!,0),4),"1","") &amp; $AC187 )),"")</f>
        <v/>
      </c>
      <c r="BN187" s="33"/>
      <c r="BO187" s="29" t="str">
        <f ca="1">IFERROR(IF(INDIRECT("'ENROLLMENT'!" &amp; SUBSTITUTE(ADDRESS(1,MATCH(BO$1,#REF!,0),4),"1","") &amp; $AC187 )="","",INDIRECT("'ENROLLMENT'!" &amp; SUBSTITUTE(ADDRESS(1,MATCH(BO$1,#REF!,0),4),"1","") &amp; $AC187 )),"")</f>
        <v/>
      </c>
      <c r="BP187" s="33"/>
      <c r="BQ187" s="29" t="str">
        <f ca="1">IFERROR(IF(INDIRECT("'ENROLLMENT'!" &amp; SUBSTITUTE(ADDRESS(1,MATCH(BQ$1,#REF!,0),4),"1","") &amp; $AC187 )="","",INDIRECT("'ENROLLMENT'!" &amp; SUBSTITUTE(ADDRESS(1,MATCH(BQ$1,#REF!,0),4),"1","") &amp; $AC187 )),"")</f>
        <v/>
      </c>
      <c r="BS187" s="32" t="str">
        <f ca="1">IFERROR(IF(INDIRECT("'ENROLLMENT'!" &amp; SUBSTITUTE(ADDRESS(1,MATCH(BS$1,#REF!,0),4),"1","") &amp; $AC187 )="","",INDIRECT("'ENROLLMENT'!" &amp; SUBSTITUTE(ADDRESS(1,MATCH(BS$1,#REF!,0),4),"1","") &amp; $AC187 )),"")</f>
        <v/>
      </c>
      <c r="BT187" s="43"/>
      <c r="BU187" s="32" t="str">
        <f ca="1">IFERROR(IF(INDIRECT("'ENROLLMENT'!" &amp; SUBSTITUTE(ADDRESS(1,MATCH(BU$1,#REF!,0),4),"1","") &amp; $AC187 )="","",INDIRECT("'ENROLLMENT'!" &amp; SUBSTITUTE(ADDRESS(1,MATCH(BU$1,#REF!,0),4),"1","") &amp; $AC187 )),"")</f>
        <v/>
      </c>
      <c r="BW187" s="33"/>
      <c r="BZ187" s="27"/>
      <c r="CI187" s="30" t="str">
        <f t="shared" si="138"/>
        <v/>
      </c>
      <c r="CM187" s="29"/>
      <c r="CN187" s="33"/>
      <c r="CO187" s="29"/>
      <c r="CP187" s="33"/>
      <c r="CQ187" s="29" t="str">
        <f t="shared" si="139"/>
        <v/>
      </c>
      <c r="CS187" s="32" t="str">
        <f t="shared" si="140"/>
        <v/>
      </c>
      <c r="CT187" s="43"/>
      <c r="CU187" s="32" t="str">
        <f t="shared" ca="1" si="141"/>
        <v/>
      </c>
      <c r="CW187" s="32" t="str">
        <f>IFERROR(IFERROR(IF(CI187="","",SUMIFS(CU$101:CU187,$B$101:$B187,SWITCH\CALC\ACTIVE&amp;"*",$X$101:$X187, IF(CALCULATOR\LVL\FORMAT\ENTRY&lt;&gt;MARKER\CHECK,LVL\COL,"&gt;"""))),"") / IFERROR(IF(CI187="","",SUMIFS($BO$101:$BO187,$B$101:$B187,SWITCH\CALC\ACTIVE&amp;"*",$X$101:$X187, IF(CALCULATOR\LVL\FORMAT\ENTRY&lt;&gt;MARKER\CHECK,LVL\COL,"&gt;"""))),""),"")</f>
        <v/>
      </c>
      <c r="DI187" s="30" t="str">
        <f t="shared" si="142"/>
        <v/>
      </c>
      <c r="DM187" s="29"/>
      <c r="DN187" s="33"/>
      <c r="DO187" s="29"/>
      <c r="DP187" s="33"/>
      <c r="DQ187" s="29" t="str">
        <f t="shared" si="143"/>
        <v/>
      </c>
      <c r="DS187" s="32" t="str">
        <f t="shared" si="144"/>
        <v/>
      </c>
      <c r="DT187" s="43"/>
      <c r="DU187" s="32" t="str">
        <f t="shared" ca="1" si="145"/>
        <v/>
      </c>
      <c r="DW187" s="32" t="str">
        <f>IFERROR(IFERROR(IF(DI187="","",SUMIFS(DU$101:DU187,$B$101:$B187,SWITCH\CALC\ACTIVE&amp;"*",$X$101:$X187, IF(CALCULATOR\LVL\FORMAT\ENTRY&lt;&gt;MARKER\CHECK,LVL\COL,"&gt;"""))),"") / IFERROR(IF(DI187="","",SUMIFS($BO$101:$BO187,$B$101:$B187,SWITCH\CALC\ACTIVE&amp;"*",$X$101:$X187, IF(CALCULATOR\LVL\FORMAT\ENTRY&lt;&gt;MARKER\CHECK,LVL\COL,"&gt;"""))),""),"")</f>
        <v/>
      </c>
      <c r="EI187" s="30" t="str">
        <f t="shared" si="146"/>
        <v/>
      </c>
      <c r="EM187" s="29"/>
      <c r="EN187" s="33"/>
      <c r="EO187" s="29"/>
      <c r="EP187" s="33"/>
      <c r="EQ187" s="29" t="str">
        <f t="shared" si="147"/>
        <v/>
      </c>
      <c r="ES187" s="32" t="str">
        <f t="shared" si="148"/>
        <v/>
      </c>
      <c r="ET187" s="43"/>
      <c r="EU187" s="32" t="str">
        <f t="shared" ca="1" si="149"/>
        <v/>
      </c>
      <c r="EW187" s="32" t="str">
        <f>IFERROR(IFERROR(IF(EI187="","",SUMIFS(EU$101:EU187,$B$101:$B187,SWITCH\CALC\ACTIVE&amp;"*",$X$101:$X187, IF(CALCULATOR\LVL\FORMAT\ENTRY&lt;&gt;MARKER\CHECK,LVL\COL,"&gt;"""))),"") / IFERROR(IF(EI187="","",SUMIFS($BO$101:$BO187,$B$101:$B187,SWITCH\CALC\ACTIVE&amp;"*",$X$101:$X187, IF(CALCULATOR\LVL\FORMAT\ENTRY&lt;&gt;MARKER\CHECK,LVL\COL,"&gt;"""))),""),"")</f>
        <v/>
      </c>
      <c r="FI187" s="30" t="str">
        <f t="shared" si="150"/>
        <v/>
      </c>
      <c r="FM187" s="29"/>
      <c r="FN187" s="33"/>
      <c r="FO187" s="29"/>
      <c r="FP187" s="33"/>
      <c r="FQ187" s="29" t="str">
        <f t="shared" si="151"/>
        <v/>
      </c>
      <c r="FS187" s="32" t="str">
        <f t="shared" si="152"/>
        <v/>
      </c>
      <c r="FT187" s="43"/>
      <c r="FU187" s="32" t="str">
        <f t="shared" ca="1" si="153"/>
        <v/>
      </c>
      <c r="FW187" s="32" t="str">
        <f>IFERROR(IFERROR(IF(FI187="","",SUMIFS(FU$101:FU187,$B$101:$B187,SWITCH\CALC\ACTIVE&amp;"*",$X$101:$X187, IF(CALCULATOR\LVL\FORMAT\ENTRY&lt;&gt;MARKER\CHECK,LVL\COL,"&gt;"""))),"") / IFERROR(IF(FI187="","",SUMIFS($BO$101:$BO187,$B$101:$B187,SWITCH\CALC\ACTIVE&amp;"*",$X$101:$X187, IF(CALCULATOR\LVL\FORMAT\ENTRY&lt;&gt;MARKER\CHECK,LVL\COL,"&gt;"""))),""),"")</f>
        <v/>
      </c>
      <c r="FX187" s="175"/>
      <c r="FZ187" s="32" t="str">
        <f t="shared" ca="1" si="154"/>
        <v/>
      </c>
      <c r="GA187" s="32" t="str">
        <f t="shared" ref="GA187:GM187" ca="1" si="180">IFERROR(IF($J187=LARGE($J$101:$J$300,GA$98), ( INDEX( INDIRECT($FY$95),MATCH(LARGE($J$101:$J$300,GA$98),$J$101:$J$300,0)) ), FZ187 ),"")</f>
        <v/>
      </c>
      <c r="GB187" s="32" t="str">
        <f t="shared" ca="1" si="180"/>
        <v/>
      </c>
      <c r="GC187" s="32" t="str">
        <f t="shared" ca="1" si="180"/>
        <v/>
      </c>
      <c r="GD187" s="32" t="str">
        <f t="shared" ca="1" si="180"/>
        <v/>
      </c>
      <c r="GE187" s="32" t="str">
        <f t="shared" ca="1" si="180"/>
        <v/>
      </c>
      <c r="GF187" s="32" t="str">
        <f t="shared" ca="1" si="180"/>
        <v/>
      </c>
      <c r="GG187" s="32" t="str">
        <f t="shared" ca="1" si="180"/>
        <v/>
      </c>
      <c r="GH187" s="32" t="str">
        <f t="shared" ca="1" si="180"/>
        <v/>
      </c>
      <c r="GI187" s="32" t="str">
        <f t="shared" ca="1" si="180"/>
        <v/>
      </c>
      <c r="GJ187" s="32" t="str">
        <f t="shared" ca="1" si="180"/>
        <v/>
      </c>
      <c r="GK187" s="32" t="str">
        <f t="shared" ca="1" si="180"/>
        <v/>
      </c>
      <c r="GL187" s="32" t="str">
        <f t="shared" ca="1" si="180"/>
        <v/>
      </c>
      <c r="GM187" s="32" t="str">
        <f t="shared" ca="1" si="180"/>
        <v/>
      </c>
    </row>
    <row r="188" spans="2:195" ht="22.5" hidden="1" customHeight="1" thickTop="1" thickBot="1">
      <c r="B188" s="25" t="str">
        <f t="array" ref="B188">IFERROR(IF($AF188="","",IF($C188=SWITCH\CALC\INACTV,SWITCH\CALC\INACTV,IF($AG188="",SWITCH\CALC\INACTV,IF(AND(LARGE(IF($AF$101:$AF$300=$AF188,$AU$101:$AU$300),1)&gt;1,$AU188=1),SWITCH\CALC\INACTV,SWITCH\CALC\ACTIVE)))),SWITCH\CALC\ACTIVE)</f>
        <v/>
      </c>
      <c r="C188" s="25" t="str">
        <f ca="1">IFERROR(IF($AF188="","",IF(AND(CALCULATOR\LVL\FORMAT\ENTRY="",$X188&lt;&gt;LVL\COL),SWITCH\CALC\INACTV,IF(INDIRECT("'ENROLLMENT'!" &amp; SUBSTITUTE(ADDRESS(1,MATCH(C$1,#REF!,0),4),"1","") &amp; $AC188 )="","",INDIRECT("'ENROLLMENT'!" &amp; SUBSTITUTE(ADDRESS(1,MATCH(C$1,#REF!,0),4),"1","") &amp; $AC188 )))),"")</f>
        <v/>
      </c>
      <c r="D188" s="222" t="e">
        <f t="shared" ca="1" si="164"/>
        <v>#N/A</v>
      </c>
      <c r="F188" s="25">
        <v>-13</v>
      </c>
      <c r="H188" s="139" t="str">
        <f t="shared" ca="1" si="135"/>
        <v/>
      </c>
      <c r="I188" s="140"/>
      <c r="J188" s="143" t="str">
        <f t="shared" si="136"/>
        <v/>
      </c>
      <c r="L188" s="210">
        <f t="shared" si="169"/>
        <v>0</v>
      </c>
      <c r="N188" s="26" t="str">
        <f ca="1">IFERROR(IF(INDIRECT("'ENROLLMENT'!" &amp; SUBSTITUTE(ADDRESS(1,MATCH(N$1,#REF!,0),4),"1","") &amp; $AC188 )="","",INDIRECT("'ENROLLMENT'!" &amp; SUBSTITUTE(ADDRESS(1,MATCH(N$1,#REF!,0),4),"1","") &amp; $AC188 )),"")</f>
        <v/>
      </c>
      <c r="R188" s="27" t="str">
        <f t="shared" ca="1" si="137"/>
        <v/>
      </c>
      <c r="V188" s="27"/>
      <c r="X188" s="27" t="str">
        <f ca="1">IFERROR(IF(INDIRECT("'ENROLLMENT'!" &amp; SUBSTITUTE(ADDRESS(1,MATCH(X$1,#REF!,0),4),"1","") &amp; $AC188 )="","",INDIRECT("'ENROLLMENT'!" &amp; SUBSTITUTE(ADDRESS(1,MATCH(X$1,#REF!,0),4),"1","") &amp; $AC188 )),"")</f>
        <v/>
      </c>
      <c r="Z188" s="4"/>
      <c r="AB188" s="18"/>
      <c r="AC188" s="25" t="str">
        <f t="shared" ca="1" si="156"/>
        <v/>
      </c>
      <c r="AD188" s="20"/>
      <c r="AE188" s="18"/>
      <c r="AF188" s="26"/>
      <c r="AG188" s="30"/>
      <c r="AH188" s="28"/>
      <c r="AI188" s="241"/>
      <c r="AJ188" s="242"/>
      <c r="AK188" s="242"/>
      <c r="AL188" s="242"/>
      <c r="AM188" s="242"/>
      <c r="AN188" s="242"/>
      <c r="AO188" s="242"/>
      <c r="AP188" s="242"/>
      <c r="AQ188" s="243"/>
      <c r="AR188" s="28"/>
      <c r="AS188" s="29"/>
      <c r="AT188" s="19"/>
      <c r="AU188" s="27"/>
      <c r="AV188" s="20"/>
      <c r="AZ188" s="31"/>
      <c r="BM188" s="29" t="str">
        <f ca="1">IFERROR(IF(INDIRECT("'ENROLLMENT'!" &amp; SUBSTITUTE(ADDRESS(1,MATCH(BM$1,#REF!,0),4),"1","") &amp; $AC188 )="","",INDIRECT("'ENROLLMENT'!" &amp; SUBSTITUTE(ADDRESS(1,MATCH(BM$1,#REF!,0),4),"1","") &amp; $AC188 )),"")</f>
        <v/>
      </c>
      <c r="BN188" s="33"/>
      <c r="BO188" s="29" t="str">
        <f ca="1">IFERROR(IF(INDIRECT("'ENROLLMENT'!" &amp; SUBSTITUTE(ADDRESS(1,MATCH(BO$1,#REF!,0),4),"1","") &amp; $AC188 )="","",INDIRECT("'ENROLLMENT'!" &amp; SUBSTITUTE(ADDRESS(1,MATCH(BO$1,#REF!,0),4),"1","") &amp; $AC188 )),"")</f>
        <v/>
      </c>
      <c r="BP188" s="33"/>
      <c r="BQ188" s="29" t="str">
        <f ca="1">IFERROR(IF(INDIRECT("'ENROLLMENT'!" &amp; SUBSTITUTE(ADDRESS(1,MATCH(BQ$1,#REF!,0),4),"1","") &amp; $AC188 )="","",INDIRECT("'ENROLLMENT'!" &amp; SUBSTITUTE(ADDRESS(1,MATCH(BQ$1,#REF!,0),4),"1","") &amp; $AC188 )),"")</f>
        <v/>
      </c>
      <c r="BS188" s="32" t="str">
        <f ca="1">IFERROR(IF(INDIRECT("'ENROLLMENT'!" &amp; SUBSTITUTE(ADDRESS(1,MATCH(BS$1,#REF!,0),4),"1","") &amp; $AC188 )="","",INDIRECT("'ENROLLMENT'!" &amp; SUBSTITUTE(ADDRESS(1,MATCH(BS$1,#REF!,0),4),"1","") &amp; $AC188 )),"")</f>
        <v/>
      </c>
      <c r="BT188" s="43"/>
      <c r="BU188" s="32" t="str">
        <f ca="1">IFERROR(IF(INDIRECT("'ENROLLMENT'!" &amp; SUBSTITUTE(ADDRESS(1,MATCH(BU$1,#REF!,0),4),"1","") &amp; $AC188 )="","",INDIRECT("'ENROLLMENT'!" &amp; SUBSTITUTE(ADDRESS(1,MATCH(BU$1,#REF!,0),4),"1","") &amp; $AC188 )),"")</f>
        <v/>
      </c>
      <c r="BW188" s="33"/>
      <c r="BZ188" s="27"/>
      <c r="CI188" s="30" t="str">
        <f t="shared" si="138"/>
        <v/>
      </c>
      <c r="CM188" s="29"/>
      <c r="CN188" s="33"/>
      <c r="CO188" s="29"/>
      <c r="CP188" s="33"/>
      <c r="CQ188" s="29" t="str">
        <f t="shared" si="139"/>
        <v/>
      </c>
      <c r="CS188" s="32" t="str">
        <f t="shared" si="140"/>
        <v/>
      </c>
      <c r="CT188" s="43"/>
      <c r="CU188" s="32" t="str">
        <f t="shared" ca="1" si="141"/>
        <v/>
      </c>
      <c r="CW188" s="32" t="str">
        <f>IFERROR(IFERROR(IF(CI188="","",SUMIFS(CU$101:CU188,$B$101:$B188,SWITCH\CALC\ACTIVE&amp;"*",$X$101:$X188, IF(CALCULATOR\LVL\FORMAT\ENTRY&lt;&gt;MARKER\CHECK,LVL\COL,"&gt;"""))),"") / IFERROR(IF(CI188="","",SUMIFS($BO$101:$BO188,$B$101:$B188,SWITCH\CALC\ACTIVE&amp;"*",$X$101:$X188, IF(CALCULATOR\LVL\FORMAT\ENTRY&lt;&gt;MARKER\CHECK,LVL\COL,"&gt;"""))),""),"")</f>
        <v/>
      </c>
      <c r="DI188" s="30" t="str">
        <f t="shared" si="142"/>
        <v/>
      </c>
      <c r="DM188" s="29"/>
      <c r="DN188" s="33"/>
      <c r="DO188" s="29"/>
      <c r="DP188" s="33"/>
      <c r="DQ188" s="29" t="str">
        <f t="shared" si="143"/>
        <v/>
      </c>
      <c r="DS188" s="32" t="str">
        <f t="shared" si="144"/>
        <v/>
      </c>
      <c r="DT188" s="43"/>
      <c r="DU188" s="32" t="str">
        <f t="shared" ca="1" si="145"/>
        <v/>
      </c>
      <c r="DW188" s="32" t="str">
        <f>IFERROR(IFERROR(IF(DI188="","",SUMIFS(DU$101:DU188,$B$101:$B188,SWITCH\CALC\ACTIVE&amp;"*",$X$101:$X188, IF(CALCULATOR\LVL\FORMAT\ENTRY&lt;&gt;MARKER\CHECK,LVL\COL,"&gt;"""))),"") / IFERROR(IF(DI188="","",SUMIFS($BO$101:$BO188,$B$101:$B188,SWITCH\CALC\ACTIVE&amp;"*",$X$101:$X188, IF(CALCULATOR\LVL\FORMAT\ENTRY&lt;&gt;MARKER\CHECK,LVL\COL,"&gt;"""))),""),"")</f>
        <v/>
      </c>
      <c r="EI188" s="30" t="str">
        <f t="shared" si="146"/>
        <v/>
      </c>
      <c r="EM188" s="29"/>
      <c r="EN188" s="33"/>
      <c r="EO188" s="29"/>
      <c r="EP188" s="33"/>
      <c r="EQ188" s="29" t="str">
        <f t="shared" si="147"/>
        <v/>
      </c>
      <c r="ES188" s="32" t="str">
        <f t="shared" si="148"/>
        <v/>
      </c>
      <c r="ET188" s="43"/>
      <c r="EU188" s="32" t="str">
        <f t="shared" ca="1" si="149"/>
        <v/>
      </c>
      <c r="EW188" s="32" t="str">
        <f>IFERROR(IFERROR(IF(EI188="","",SUMIFS(EU$101:EU188,$B$101:$B188,SWITCH\CALC\ACTIVE&amp;"*",$X$101:$X188, IF(CALCULATOR\LVL\FORMAT\ENTRY&lt;&gt;MARKER\CHECK,LVL\COL,"&gt;"""))),"") / IFERROR(IF(EI188="","",SUMIFS($BO$101:$BO188,$B$101:$B188,SWITCH\CALC\ACTIVE&amp;"*",$X$101:$X188, IF(CALCULATOR\LVL\FORMAT\ENTRY&lt;&gt;MARKER\CHECK,LVL\COL,"&gt;"""))),""),"")</f>
        <v/>
      </c>
      <c r="FI188" s="30" t="str">
        <f t="shared" si="150"/>
        <v/>
      </c>
      <c r="FM188" s="29"/>
      <c r="FN188" s="33"/>
      <c r="FO188" s="29"/>
      <c r="FP188" s="33"/>
      <c r="FQ188" s="29" t="str">
        <f t="shared" si="151"/>
        <v/>
      </c>
      <c r="FS188" s="32" t="str">
        <f t="shared" si="152"/>
        <v/>
      </c>
      <c r="FT188" s="43"/>
      <c r="FU188" s="32" t="str">
        <f t="shared" ca="1" si="153"/>
        <v/>
      </c>
      <c r="FW188" s="32" t="str">
        <f>IFERROR(IFERROR(IF(FI188="","",SUMIFS(FU$101:FU188,$B$101:$B188,SWITCH\CALC\ACTIVE&amp;"*",$X$101:$X188, IF(CALCULATOR\LVL\FORMAT\ENTRY&lt;&gt;MARKER\CHECK,LVL\COL,"&gt;"""))),"") / IFERROR(IF(FI188="","",SUMIFS($BO$101:$BO188,$B$101:$B188,SWITCH\CALC\ACTIVE&amp;"*",$X$101:$X188, IF(CALCULATOR\LVL\FORMAT\ENTRY&lt;&gt;MARKER\CHECK,LVL\COL,"&gt;"""))),""),"")</f>
        <v/>
      </c>
      <c r="FX188" s="175"/>
      <c r="FZ188" s="32" t="str">
        <f t="shared" ca="1" si="154"/>
        <v/>
      </c>
      <c r="GA188" s="32" t="str">
        <f t="shared" ref="GA188:GM188" ca="1" si="181">IFERROR(IF($J188=LARGE($J$101:$J$300,GA$98), ( INDEX( INDIRECT($FY$95),MATCH(LARGE($J$101:$J$300,GA$98),$J$101:$J$300,0)) ), FZ188 ),"")</f>
        <v/>
      </c>
      <c r="GB188" s="32" t="str">
        <f t="shared" ca="1" si="181"/>
        <v/>
      </c>
      <c r="GC188" s="32" t="str">
        <f t="shared" ca="1" si="181"/>
        <v/>
      </c>
      <c r="GD188" s="32" t="str">
        <f t="shared" ca="1" si="181"/>
        <v/>
      </c>
      <c r="GE188" s="32" t="str">
        <f t="shared" ca="1" si="181"/>
        <v/>
      </c>
      <c r="GF188" s="32" t="str">
        <f t="shared" ca="1" si="181"/>
        <v/>
      </c>
      <c r="GG188" s="32" t="str">
        <f t="shared" ca="1" si="181"/>
        <v/>
      </c>
      <c r="GH188" s="32" t="str">
        <f t="shared" ca="1" si="181"/>
        <v/>
      </c>
      <c r="GI188" s="32" t="str">
        <f t="shared" ca="1" si="181"/>
        <v/>
      </c>
      <c r="GJ188" s="32" t="str">
        <f t="shared" ca="1" si="181"/>
        <v/>
      </c>
      <c r="GK188" s="32" t="str">
        <f t="shared" ca="1" si="181"/>
        <v/>
      </c>
      <c r="GL188" s="32" t="str">
        <f t="shared" ca="1" si="181"/>
        <v/>
      </c>
      <c r="GM188" s="32" t="str">
        <f t="shared" ca="1" si="181"/>
        <v/>
      </c>
    </row>
    <row r="189" spans="2:195" ht="22.5" hidden="1" customHeight="1" thickTop="1" thickBot="1">
      <c r="B189" s="25" t="str">
        <f t="array" ref="B189">IFERROR(IF($AF189="","",IF($C189=SWITCH\CALC\INACTV,SWITCH\CALC\INACTV,IF($AG189="",SWITCH\CALC\INACTV,IF(AND(LARGE(IF($AF$101:$AF$300=$AF189,$AU$101:$AU$300),1)&gt;1,$AU189=1),SWITCH\CALC\INACTV,SWITCH\CALC\ACTIVE)))),SWITCH\CALC\ACTIVE)</f>
        <v/>
      </c>
      <c r="C189" s="25" t="str">
        <f ca="1">IFERROR(IF($AF189="","",IF(AND(CALCULATOR\LVL\FORMAT\ENTRY="",$X189&lt;&gt;LVL\COL),SWITCH\CALC\INACTV,IF(INDIRECT("'ENROLLMENT'!" &amp; SUBSTITUTE(ADDRESS(1,MATCH(C$1,#REF!,0),4),"1","") &amp; $AC189 )="","",INDIRECT("'ENROLLMENT'!" &amp; SUBSTITUTE(ADDRESS(1,MATCH(C$1,#REF!,0),4),"1","") &amp; $AC189 )))),"")</f>
        <v/>
      </c>
      <c r="D189" s="222" t="e">
        <f t="shared" ca="1" si="164"/>
        <v>#N/A</v>
      </c>
      <c r="F189" s="25">
        <v>-12</v>
      </c>
      <c r="H189" s="139" t="str">
        <f t="shared" ca="1" si="135"/>
        <v/>
      </c>
      <c r="I189" s="140"/>
      <c r="J189" s="143" t="str">
        <f t="shared" si="136"/>
        <v/>
      </c>
      <c r="L189" s="210">
        <f t="shared" si="169"/>
        <v>0</v>
      </c>
      <c r="N189" s="26" t="str">
        <f ca="1">IFERROR(IF(INDIRECT("'ENROLLMENT'!" &amp; SUBSTITUTE(ADDRESS(1,MATCH(N$1,#REF!,0),4),"1","") &amp; $AC189 )="","",INDIRECT("'ENROLLMENT'!" &amp; SUBSTITUTE(ADDRESS(1,MATCH(N$1,#REF!,0),4),"1","") &amp; $AC189 )),"")</f>
        <v/>
      </c>
      <c r="R189" s="27" t="str">
        <f t="shared" ca="1" si="137"/>
        <v/>
      </c>
      <c r="V189" s="27"/>
      <c r="X189" s="27" t="str">
        <f ca="1">IFERROR(IF(INDIRECT("'ENROLLMENT'!" &amp; SUBSTITUTE(ADDRESS(1,MATCH(X$1,#REF!,0),4),"1","") &amp; $AC189 )="","",INDIRECT("'ENROLLMENT'!" &amp; SUBSTITUTE(ADDRESS(1,MATCH(X$1,#REF!,0),4),"1","") &amp; $AC189 )),"")</f>
        <v/>
      </c>
      <c r="Z189" s="4"/>
      <c r="AB189" s="18"/>
      <c r="AC189" s="25" t="str">
        <f t="shared" ca="1" si="156"/>
        <v/>
      </c>
      <c r="AD189" s="20"/>
      <c r="AE189" s="18"/>
      <c r="AF189" s="26"/>
      <c r="AG189" s="30"/>
      <c r="AH189" s="28"/>
      <c r="AI189" s="241"/>
      <c r="AJ189" s="242"/>
      <c r="AK189" s="242"/>
      <c r="AL189" s="242"/>
      <c r="AM189" s="242"/>
      <c r="AN189" s="242"/>
      <c r="AO189" s="242"/>
      <c r="AP189" s="242"/>
      <c r="AQ189" s="243"/>
      <c r="AR189" s="28"/>
      <c r="AS189" s="29"/>
      <c r="AT189" s="19"/>
      <c r="AU189" s="27"/>
      <c r="AV189" s="20"/>
      <c r="AZ189" s="31"/>
      <c r="BM189" s="29" t="str">
        <f ca="1">IFERROR(IF(INDIRECT("'ENROLLMENT'!" &amp; SUBSTITUTE(ADDRESS(1,MATCH(BM$1,#REF!,0),4),"1","") &amp; $AC189 )="","",INDIRECT("'ENROLLMENT'!" &amp; SUBSTITUTE(ADDRESS(1,MATCH(BM$1,#REF!,0),4),"1","") &amp; $AC189 )),"")</f>
        <v/>
      </c>
      <c r="BN189" s="33"/>
      <c r="BO189" s="29" t="str">
        <f ca="1">IFERROR(IF(INDIRECT("'ENROLLMENT'!" &amp; SUBSTITUTE(ADDRESS(1,MATCH(BO$1,#REF!,0),4),"1","") &amp; $AC189 )="","",INDIRECT("'ENROLLMENT'!" &amp; SUBSTITUTE(ADDRESS(1,MATCH(BO$1,#REF!,0),4),"1","") &amp; $AC189 )),"")</f>
        <v/>
      </c>
      <c r="BP189" s="33"/>
      <c r="BQ189" s="29" t="str">
        <f ca="1">IFERROR(IF(INDIRECT("'ENROLLMENT'!" &amp; SUBSTITUTE(ADDRESS(1,MATCH(BQ$1,#REF!,0),4),"1","") &amp; $AC189 )="","",INDIRECT("'ENROLLMENT'!" &amp; SUBSTITUTE(ADDRESS(1,MATCH(BQ$1,#REF!,0),4),"1","") &amp; $AC189 )),"")</f>
        <v/>
      </c>
      <c r="BS189" s="32" t="str">
        <f ca="1">IFERROR(IF(INDIRECT("'ENROLLMENT'!" &amp; SUBSTITUTE(ADDRESS(1,MATCH(BS$1,#REF!,0),4),"1","") &amp; $AC189 )="","",INDIRECT("'ENROLLMENT'!" &amp; SUBSTITUTE(ADDRESS(1,MATCH(BS$1,#REF!,0),4),"1","") &amp; $AC189 )),"")</f>
        <v/>
      </c>
      <c r="BT189" s="43"/>
      <c r="BU189" s="32" t="str">
        <f ca="1">IFERROR(IF(INDIRECT("'ENROLLMENT'!" &amp; SUBSTITUTE(ADDRESS(1,MATCH(BU$1,#REF!,0),4),"1","") &amp; $AC189 )="","",INDIRECT("'ENROLLMENT'!" &amp; SUBSTITUTE(ADDRESS(1,MATCH(BU$1,#REF!,0),4),"1","") &amp; $AC189 )),"")</f>
        <v/>
      </c>
      <c r="BW189" s="33"/>
      <c r="BZ189" s="27"/>
      <c r="CI189" s="30" t="str">
        <f t="shared" si="138"/>
        <v/>
      </c>
      <c r="CM189" s="29"/>
      <c r="CN189" s="33"/>
      <c r="CO189" s="29"/>
      <c r="CP189" s="33"/>
      <c r="CQ189" s="29" t="str">
        <f t="shared" si="139"/>
        <v/>
      </c>
      <c r="CS189" s="32" t="str">
        <f t="shared" si="140"/>
        <v/>
      </c>
      <c r="CT189" s="43"/>
      <c r="CU189" s="32" t="str">
        <f t="shared" ca="1" si="141"/>
        <v/>
      </c>
      <c r="CW189" s="32" t="str">
        <f>IFERROR(IFERROR(IF(CI189="","",SUMIFS(CU$101:CU189,$B$101:$B189,SWITCH\CALC\ACTIVE&amp;"*",$X$101:$X189, IF(CALCULATOR\LVL\FORMAT\ENTRY&lt;&gt;MARKER\CHECK,LVL\COL,"&gt;"""))),"") / IFERROR(IF(CI189="","",SUMIFS($BO$101:$BO189,$B$101:$B189,SWITCH\CALC\ACTIVE&amp;"*",$X$101:$X189, IF(CALCULATOR\LVL\FORMAT\ENTRY&lt;&gt;MARKER\CHECK,LVL\COL,"&gt;"""))),""),"")</f>
        <v/>
      </c>
      <c r="DI189" s="30" t="str">
        <f t="shared" si="142"/>
        <v/>
      </c>
      <c r="DM189" s="29"/>
      <c r="DN189" s="33"/>
      <c r="DO189" s="29"/>
      <c r="DP189" s="33"/>
      <c r="DQ189" s="29" t="str">
        <f t="shared" si="143"/>
        <v/>
      </c>
      <c r="DS189" s="32" t="str">
        <f t="shared" si="144"/>
        <v/>
      </c>
      <c r="DT189" s="43"/>
      <c r="DU189" s="32" t="str">
        <f t="shared" ca="1" si="145"/>
        <v/>
      </c>
      <c r="DW189" s="32" t="str">
        <f>IFERROR(IFERROR(IF(DI189="","",SUMIFS(DU$101:DU189,$B$101:$B189,SWITCH\CALC\ACTIVE&amp;"*",$X$101:$X189, IF(CALCULATOR\LVL\FORMAT\ENTRY&lt;&gt;MARKER\CHECK,LVL\COL,"&gt;"""))),"") / IFERROR(IF(DI189="","",SUMIFS($BO$101:$BO189,$B$101:$B189,SWITCH\CALC\ACTIVE&amp;"*",$X$101:$X189, IF(CALCULATOR\LVL\FORMAT\ENTRY&lt;&gt;MARKER\CHECK,LVL\COL,"&gt;"""))),""),"")</f>
        <v/>
      </c>
      <c r="EI189" s="30" t="str">
        <f t="shared" si="146"/>
        <v/>
      </c>
      <c r="EM189" s="29"/>
      <c r="EN189" s="33"/>
      <c r="EO189" s="29"/>
      <c r="EP189" s="33"/>
      <c r="EQ189" s="29" t="str">
        <f t="shared" si="147"/>
        <v/>
      </c>
      <c r="ES189" s="32" t="str">
        <f t="shared" si="148"/>
        <v/>
      </c>
      <c r="ET189" s="43"/>
      <c r="EU189" s="32" t="str">
        <f t="shared" ca="1" si="149"/>
        <v/>
      </c>
      <c r="EW189" s="32" t="str">
        <f>IFERROR(IFERROR(IF(EI189="","",SUMIFS(EU$101:EU189,$B$101:$B189,SWITCH\CALC\ACTIVE&amp;"*",$X$101:$X189, IF(CALCULATOR\LVL\FORMAT\ENTRY&lt;&gt;MARKER\CHECK,LVL\COL,"&gt;"""))),"") / IFERROR(IF(EI189="","",SUMIFS($BO$101:$BO189,$B$101:$B189,SWITCH\CALC\ACTIVE&amp;"*",$X$101:$X189, IF(CALCULATOR\LVL\FORMAT\ENTRY&lt;&gt;MARKER\CHECK,LVL\COL,"&gt;"""))),""),"")</f>
        <v/>
      </c>
      <c r="FI189" s="30" t="str">
        <f t="shared" si="150"/>
        <v/>
      </c>
      <c r="FM189" s="29"/>
      <c r="FN189" s="33"/>
      <c r="FO189" s="29"/>
      <c r="FP189" s="33"/>
      <c r="FQ189" s="29" t="str">
        <f t="shared" si="151"/>
        <v/>
      </c>
      <c r="FS189" s="32" t="str">
        <f t="shared" si="152"/>
        <v/>
      </c>
      <c r="FT189" s="43"/>
      <c r="FU189" s="32" t="str">
        <f t="shared" ca="1" si="153"/>
        <v/>
      </c>
      <c r="FW189" s="32" t="str">
        <f>IFERROR(IFERROR(IF(FI189="","",SUMIFS(FU$101:FU189,$B$101:$B189,SWITCH\CALC\ACTIVE&amp;"*",$X$101:$X189, IF(CALCULATOR\LVL\FORMAT\ENTRY&lt;&gt;MARKER\CHECK,LVL\COL,"&gt;"""))),"") / IFERROR(IF(FI189="","",SUMIFS($BO$101:$BO189,$B$101:$B189,SWITCH\CALC\ACTIVE&amp;"*",$X$101:$X189, IF(CALCULATOR\LVL\FORMAT\ENTRY&lt;&gt;MARKER\CHECK,LVL\COL,"&gt;"""))),""),"")</f>
        <v/>
      </c>
      <c r="FX189" s="175"/>
      <c r="FZ189" s="32" t="str">
        <f t="shared" ca="1" si="154"/>
        <v/>
      </c>
      <c r="GA189" s="32" t="str">
        <f t="shared" ref="GA189:GM189" ca="1" si="182">IFERROR(IF($J189=LARGE($J$101:$J$300,GA$98), ( INDEX( INDIRECT($FY$95),MATCH(LARGE($J$101:$J$300,GA$98),$J$101:$J$300,0)) ), FZ189 ),"")</f>
        <v/>
      </c>
      <c r="GB189" s="32" t="str">
        <f t="shared" ca="1" si="182"/>
        <v/>
      </c>
      <c r="GC189" s="32" t="str">
        <f t="shared" ca="1" si="182"/>
        <v/>
      </c>
      <c r="GD189" s="32" t="str">
        <f t="shared" ca="1" si="182"/>
        <v/>
      </c>
      <c r="GE189" s="32" t="str">
        <f t="shared" ca="1" si="182"/>
        <v/>
      </c>
      <c r="GF189" s="32" t="str">
        <f t="shared" ca="1" si="182"/>
        <v/>
      </c>
      <c r="GG189" s="32" t="str">
        <f t="shared" ca="1" si="182"/>
        <v/>
      </c>
      <c r="GH189" s="32" t="str">
        <f t="shared" ca="1" si="182"/>
        <v/>
      </c>
      <c r="GI189" s="32" t="str">
        <f t="shared" ca="1" si="182"/>
        <v/>
      </c>
      <c r="GJ189" s="32" t="str">
        <f t="shared" ca="1" si="182"/>
        <v/>
      </c>
      <c r="GK189" s="32" t="str">
        <f t="shared" ca="1" si="182"/>
        <v/>
      </c>
      <c r="GL189" s="32" t="str">
        <f t="shared" ca="1" si="182"/>
        <v/>
      </c>
      <c r="GM189" s="32" t="str">
        <f t="shared" ca="1" si="182"/>
        <v/>
      </c>
    </row>
    <row r="190" spans="2:195" ht="22.5" hidden="1" customHeight="1" thickTop="1" thickBot="1">
      <c r="B190" s="25" t="str">
        <f t="array" ref="B190">IFERROR(IF($AF190="","",IF($C190=SWITCH\CALC\INACTV,SWITCH\CALC\INACTV,IF($AG190="",SWITCH\CALC\INACTV,IF(AND(LARGE(IF($AF$101:$AF$300=$AF190,$AU$101:$AU$300),1)&gt;1,$AU190=1),SWITCH\CALC\INACTV,SWITCH\CALC\ACTIVE)))),SWITCH\CALC\ACTIVE)</f>
        <v/>
      </c>
      <c r="C190" s="25" t="str">
        <f ca="1">IFERROR(IF($AF190="","",IF(AND(CALCULATOR\LVL\FORMAT\ENTRY="",$X190&lt;&gt;LVL\COL),SWITCH\CALC\INACTV,IF(INDIRECT("'ENROLLMENT'!" &amp; SUBSTITUTE(ADDRESS(1,MATCH(C$1,#REF!,0),4),"1","") &amp; $AC190 )="","",INDIRECT("'ENROLLMENT'!" &amp; SUBSTITUTE(ADDRESS(1,MATCH(C$1,#REF!,0),4),"1","") &amp; $AC190 )))),"")</f>
        <v/>
      </c>
      <c r="D190" s="222" t="e">
        <f t="shared" ca="1" si="164"/>
        <v>#N/A</v>
      </c>
      <c r="F190" s="25">
        <v>-11</v>
      </c>
      <c r="H190" s="139" t="str">
        <f t="shared" ca="1" si="135"/>
        <v/>
      </c>
      <c r="I190" s="140"/>
      <c r="J190" s="143" t="str">
        <f t="shared" si="136"/>
        <v/>
      </c>
      <c r="L190" s="210">
        <f t="shared" si="169"/>
        <v>0</v>
      </c>
      <c r="N190" s="26" t="str">
        <f ca="1">IFERROR(IF(INDIRECT("'ENROLLMENT'!" &amp; SUBSTITUTE(ADDRESS(1,MATCH(N$1,#REF!,0),4),"1","") &amp; $AC190 )="","",INDIRECT("'ENROLLMENT'!" &amp; SUBSTITUTE(ADDRESS(1,MATCH(N$1,#REF!,0),4),"1","") &amp; $AC190 )),"")</f>
        <v/>
      </c>
      <c r="R190" s="27" t="str">
        <f t="shared" ca="1" si="137"/>
        <v/>
      </c>
      <c r="V190" s="27"/>
      <c r="X190" s="27" t="str">
        <f ca="1">IFERROR(IF(INDIRECT("'ENROLLMENT'!" &amp; SUBSTITUTE(ADDRESS(1,MATCH(X$1,#REF!,0),4),"1","") &amp; $AC190 )="","",INDIRECT("'ENROLLMENT'!" &amp; SUBSTITUTE(ADDRESS(1,MATCH(X$1,#REF!,0),4),"1","") &amp; $AC190 )),"")</f>
        <v/>
      </c>
      <c r="Z190" s="4"/>
      <c r="AB190" s="18"/>
      <c r="AC190" s="25" t="str">
        <f t="shared" ca="1" si="156"/>
        <v/>
      </c>
      <c r="AD190" s="20"/>
      <c r="AE190" s="18"/>
      <c r="AF190" s="26"/>
      <c r="AG190" s="30"/>
      <c r="AH190" s="28"/>
      <c r="AI190" s="241"/>
      <c r="AJ190" s="242"/>
      <c r="AK190" s="242"/>
      <c r="AL190" s="242"/>
      <c r="AM190" s="242"/>
      <c r="AN190" s="242"/>
      <c r="AO190" s="242"/>
      <c r="AP190" s="242"/>
      <c r="AQ190" s="243"/>
      <c r="AR190" s="28"/>
      <c r="AS190" s="29"/>
      <c r="AT190" s="19"/>
      <c r="AU190" s="27"/>
      <c r="AV190" s="20"/>
      <c r="AZ190" s="31"/>
      <c r="BM190" s="29" t="str">
        <f ca="1">IFERROR(IF(INDIRECT("'ENROLLMENT'!" &amp; SUBSTITUTE(ADDRESS(1,MATCH(BM$1,#REF!,0),4),"1","") &amp; $AC190 )="","",INDIRECT("'ENROLLMENT'!" &amp; SUBSTITUTE(ADDRESS(1,MATCH(BM$1,#REF!,0),4),"1","") &amp; $AC190 )),"")</f>
        <v/>
      </c>
      <c r="BN190" s="33"/>
      <c r="BO190" s="29" t="str">
        <f ca="1">IFERROR(IF(INDIRECT("'ENROLLMENT'!" &amp; SUBSTITUTE(ADDRESS(1,MATCH(BO$1,#REF!,0),4),"1","") &amp; $AC190 )="","",INDIRECT("'ENROLLMENT'!" &amp; SUBSTITUTE(ADDRESS(1,MATCH(BO$1,#REF!,0),4),"1","") &amp; $AC190 )),"")</f>
        <v/>
      </c>
      <c r="BP190" s="33"/>
      <c r="BQ190" s="29" t="str">
        <f ca="1">IFERROR(IF(INDIRECT("'ENROLLMENT'!" &amp; SUBSTITUTE(ADDRESS(1,MATCH(BQ$1,#REF!,0),4),"1","") &amp; $AC190 )="","",INDIRECT("'ENROLLMENT'!" &amp; SUBSTITUTE(ADDRESS(1,MATCH(BQ$1,#REF!,0),4),"1","") &amp; $AC190 )),"")</f>
        <v/>
      </c>
      <c r="BS190" s="32" t="str">
        <f ca="1">IFERROR(IF(INDIRECT("'ENROLLMENT'!" &amp; SUBSTITUTE(ADDRESS(1,MATCH(BS$1,#REF!,0),4),"1","") &amp; $AC190 )="","",INDIRECT("'ENROLLMENT'!" &amp; SUBSTITUTE(ADDRESS(1,MATCH(BS$1,#REF!,0),4),"1","") &amp; $AC190 )),"")</f>
        <v/>
      </c>
      <c r="BT190" s="43"/>
      <c r="BU190" s="32" t="str">
        <f ca="1">IFERROR(IF(INDIRECT("'ENROLLMENT'!" &amp; SUBSTITUTE(ADDRESS(1,MATCH(BU$1,#REF!,0),4),"1","") &amp; $AC190 )="","",INDIRECT("'ENROLLMENT'!" &amp; SUBSTITUTE(ADDRESS(1,MATCH(BU$1,#REF!,0),4),"1","") &amp; $AC190 )),"")</f>
        <v/>
      </c>
      <c r="BW190" s="33"/>
      <c r="BZ190" s="27"/>
      <c r="CI190" s="30" t="str">
        <f t="shared" si="138"/>
        <v/>
      </c>
      <c r="CM190" s="29"/>
      <c r="CN190" s="33"/>
      <c r="CO190" s="29"/>
      <c r="CP190" s="33"/>
      <c r="CQ190" s="29" t="str">
        <f t="shared" si="139"/>
        <v/>
      </c>
      <c r="CS190" s="32" t="str">
        <f t="shared" si="140"/>
        <v/>
      </c>
      <c r="CT190" s="43"/>
      <c r="CU190" s="32" t="str">
        <f t="shared" ca="1" si="141"/>
        <v/>
      </c>
      <c r="CW190" s="32" t="str">
        <f>IFERROR(IFERROR(IF(CI190="","",SUMIFS(CU$101:CU190,$B$101:$B190,SWITCH\CALC\ACTIVE&amp;"*",$X$101:$X190, IF(CALCULATOR\LVL\FORMAT\ENTRY&lt;&gt;MARKER\CHECK,LVL\COL,"&gt;"""))),"") / IFERROR(IF(CI190="","",SUMIFS($BO$101:$BO190,$B$101:$B190,SWITCH\CALC\ACTIVE&amp;"*",$X$101:$X190, IF(CALCULATOR\LVL\FORMAT\ENTRY&lt;&gt;MARKER\CHECK,LVL\COL,"&gt;"""))),""),"")</f>
        <v/>
      </c>
      <c r="DI190" s="30" t="str">
        <f t="shared" si="142"/>
        <v/>
      </c>
      <c r="DM190" s="29"/>
      <c r="DN190" s="33"/>
      <c r="DO190" s="29"/>
      <c r="DP190" s="33"/>
      <c r="DQ190" s="29" t="str">
        <f t="shared" si="143"/>
        <v/>
      </c>
      <c r="DS190" s="32" t="str">
        <f t="shared" si="144"/>
        <v/>
      </c>
      <c r="DT190" s="43"/>
      <c r="DU190" s="32" t="str">
        <f t="shared" ca="1" si="145"/>
        <v/>
      </c>
      <c r="DW190" s="32" t="str">
        <f>IFERROR(IFERROR(IF(DI190="","",SUMIFS(DU$101:DU190,$B$101:$B190,SWITCH\CALC\ACTIVE&amp;"*",$X$101:$X190, IF(CALCULATOR\LVL\FORMAT\ENTRY&lt;&gt;MARKER\CHECK,LVL\COL,"&gt;"""))),"") / IFERROR(IF(DI190="","",SUMIFS($BO$101:$BO190,$B$101:$B190,SWITCH\CALC\ACTIVE&amp;"*",$X$101:$X190, IF(CALCULATOR\LVL\FORMAT\ENTRY&lt;&gt;MARKER\CHECK,LVL\COL,"&gt;"""))),""),"")</f>
        <v/>
      </c>
      <c r="EI190" s="30" t="str">
        <f t="shared" si="146"/>
        <v/>
      </c>
      <c r="EM190" s="29"/>
      <c r="EN190" s="33"/>
      <c r="EO190" s="29"/>
      <c r="EP190" s="33"/>
      <c r="EQ190" s="29" t="str">
        <f t="shared" si="147"/>
        <v/>
      </c>
      <c r="ES190" s="32" t="str">
        <f t="shared" si="148"/>
        <v/>
      </c>
      <c r="ET190" s="43"/>
      <c r="EU190" s="32" t="str">
        <f t="shared" ca="1" si="149"/>
        <v/>
      </c>
      <c r="EW190" s="32" t="str">
        <f>IFERROR(IFERROR(IF(EI190="","",SUMIFS(EU$101:EU190,$B$101:$B190,SWITCH\CALC\ACTIVE&amp;"*",$X$101:$X190, IF(CALCULATOR\LVL\FORMAT\ENTRY&lt;&gt;MARKER\CHECK,LVL\COL,"&gt;"""))),"") / IFERROR(IF(EI190="","",SUMIFS($BO$101:$BO190,$B$101:$B190,SWITCH\CALC\ACTIVE&amp;"*",$X$101:$X190, IF(CALCULATOR\LVL\FORMAT\ENTRY&lt;&gt;MARKER\CHECK,LVL\COL,"&gt;"""))),""),"")</f>
        <v/>
      </c>
      <c r="FI190" s="30" t="str">
        <f t="shared" si="150"/>
        <v/>
      </c>
      <c r="FM190" s="29"/>
      <c r="FN190" s="33"/>
      <c r="FO190" s="29"/>
      <c r="FP190" s="33"/>
      <c r="FQ190" s="29" t="str">
        <f t="shared" si="151"/>
        <v/>
      </c>
      <c r="FS190" s="32" t="str">
        <f t="shared" si="152"/>
        <v/>
      </c>
      <c r="FT190" s="43"/>
      <c r="FU190" s="32" t="str">
        <f t="shared" ca="1" si="153"/>
        <v/>
      </c>
      <c r="FW190" s="32" t="str">
        <f>IFERROR(IFERROR(IF(FI190="","",SUMIFS(FU$101:FU190,$B$101:$B190,SWITCH\CALC\ACTIVE&amp;"*",$X$101:$X190, IF(CALCULATOR\LVL\FORMAT\ENTRY&lt;&gt;MARKER\CHECK,LVL\COL,"&gt;"""))),"") / IFERROR(IF(FI190="","",SUMIFS($BO$101:$BO190,$B$101:$B190,SWITCH\CALC\ACTIVE&amp;"*",$X$101:$X190, IF(CALCULATOR\LVL\FORMAT\ENTRY&lt;&gt;MARKER\CHECK,LVL\COL,"&gt;"""))),""),"")</f>
        <v/>
      </c>
      <c r="FX190" s="175"/>
      <c r="FZ190" s="32" t="str">
        <f t="shared" ca="1" si="154"/>
        <v/>
      </c>
      <c r="GA190" s="32" t="str">
        <f t="shared" ref="GA190:GM190" ca="1" si="183">IFERROR(IF($J190=LARGE($J$101:$J$300,GA$98), ( INDEX( INDIRECT($FY$95),MATCH(LARGE($J$101:$J$300,GA$98),$J$101:$J$300,0)) ), FZ190 ),"")</f>
        <v/>
      </c>
      <c r="GB190" s="32" t="str">
        <f t="shared" ca="1" si="183"/>
        <v/>
      </c>
      <c r="GC190" s="32" t="str">
        <f t="shared" ca="1" si="183"/>
        <v/>
      </c>
      <c r="GD190" s="32" t="str">
        <f t="shared" ca="1" si="183"/>
        <v/>
      </c>
      <c r="GE190" s="32" t="str">
        <f t="shared" ca="1" si="183"/>
        <v/>
      </c>
      <c r="GF190" s="32" t="str">
        <f t="shared" ca="1" si="183"/>
        <v/>
      </c>
      <c r="GG190" s="32" t="str">
        <f t="shared" ca="1" si="183"/>
        <v/>
      </c>
      <c r="GH190" s="32" t="str">
        <f t="shared" ca="1" si="183"/>
        <v/>
      </c>
      <c r="GI190" s="32" t="str">
        <f t="shared" ca="1" si="183"/>
        <v/>
      </c>
      <c r="GJ190" s="32" t="str">
        <f t="shared" ca="1" si="183"/>
        <v/>
      </c>
      <c r="GK190" s="32" t="str">
        <f t="shared" ca="1" si="183"/>
        <v/>
      </c>
      <c r="GL190" s="32" t="str">
        <f t="shared" ca="1" si="183"/>
        <v/>
      </c>
      <c r="GM190" s="32" t="str">
        <f t="shared" ca="1" si="183"/>
        <v/>
      </c>
    </row>
    <row r="191" spans="2:195" ht="22.5" hidden="1" customHeight="1" thickTop="1" thickBot="1">
      <c r="B191" s="25" t="str">
        <f t="array" ref="B191">IFERROR(IF($AF191="","",IF($C191=SWITCH\CALC\INACTV,SWITCH\CALC\INACTV,IF($AG191="",SWITCH\CALC\INACTV,IF(AND(LARGE(IF($AF$101:$AF$300=$AF191,$AU$101:$AU$300),1)&gt;1,$AU191=1),SWITCH\CALC\INACTV,SWITCH\CALC\ACTIVE)))),SWITCH\CALC\ACTIVE)</f>
        <v/>
      </c>
      <c r="C191" s="25" t="str">
        <f ca="1">IFERROR(IF($AF191="","",IF(AND(CALCULATOR\LVL\FORMAT\ENTRY="",$X191&lt;&gt;LVL\COL),SWITCH\CALC\INACTV,IF(INDIRECT("'ENROLLMENT'!" &amp; SUBSTITUTE(ADDRESS(1,MATCH(C$1,#REF!,0),4),"1","") &amp; $AC191 )="","",INDIRECT("'ENROLLMENT'!" &amp; SUBSTITUTE(ADDRESS(1,MATCH(C$1,#REF!,0),4),"1","") &amp; $AC191 )))),"")</f>
        <v/>
      </c>
      <c r="D191" s="222" t="e">
        <f t="shared" ca="1" si="164"/>
        <v>#N/A</v>
      </c>
      <c r="F191" s="25">
        <v>-10</v>
      </c>
      <c r="H191" s="139" t="str">
        <f t="shared" ca="1" si="135"/>
        <v/>
      </c>
      <c r="I191" s="140"/>
      <c r="J191" s="143" t="str">
        <f t="shared" si="136"/>
        <v/>
      </c>
      <c r="L191" s="210">
        <f t="shared" si="169"/>
        <v>0</v>
      </c>
      <c r="N191" s="26" t="str">
        <f ca="1">IFERROR(IF(INDIRECT("'ENROLLMENT'!" &amp; SUBSTITUTE(ADDRESS(1,MATCH(N$1,#REF!,0),4),"1","") &amp; $AC191 )="","",INDIRECT("'ENROLLMENT'!" &amp; SUBSTITUTE(ADDRESS(1,MATCH(N$1,#REF!,0),4),"1","") &amp; $AC191 )),"")</f>
        <v/>
      </c>
      <c r="R191" s="27" t="str">
        <f t="shared" ca="1" si="137"/>
        <v/>
      </c>
      <c r="V191" s="27"/>
      <c r="X191" s="27" t="str">
        <f ca="1">IFERROR(IF(INDIRECT("'ENROLLMENT'!" &amp; SUBSTITUTE(ADDRESS(1,MATCH(X$1,#REF!,0),4),"1","") &amp; $AC191 )="","",INDIRECT("'ENROLLMENT'!" &amp; SUBSTITUTE(ADDRESS(1,MATCH(X$1,#REF!,0),4),"1","") &amp; $AC191 )),"")</f>
        <v/>
      </c>
      <c r="Z191" s="4"/>
      <c r="AB191" s="18"/>
      <c r="AC191" s="25" t="str">
        <f t="shared" ca="1" si="156"/>
        <v/>
      </c>
      <c r="AD191" s="20"/>
      <c r="AE191" s="18"/>
      <c r="AF191" s="26"/>
      <c r="AG191" s="30"/>
      <c r="AH191" s="28"/>
      <c r="AI191" s="241"/>
      <c r="AJ191" s="242"/>
      <c r="AK191" s="242"/>
      <c r="AL191" s="242"/>
      <c r="AM191" s="242"/>
      <c r="AN191" s="242"/>
      <c r="AO191" s="242"/>
      <c r="AP191" s="242"/>
      <c r="AQ191" s="243"/>
      <c r="AR191" s="28"/>
      <c r="AS191" s="29"/>
      <c r="AT191" s="19"/>
      <c r="AU191" s="27"/>
      <c r="AV191" s="20"/>
      <c r="AZ191" s="31"/>
      <c r="BM191" s="29" t="str">
        <f ca="1">IFERROR(IF(INDIRECT("'ENROLLMENT'!" &amp; SUBSTITUTE(ADDRESS(1,MATCH(BM$1,#REF!,0),4),"1","") &amp; $AC191 )="","",INDIRECT("'ENROLLMENT'!" &amp; SUBSTITUTE(ADDRESS(1,MATCH(BM$1,#REF!,0),4),"1","") &amp; $AC191 )),"")</f>
        <v/>
      </c>
      <c r="BN191" s="33"/>
      <c r="BO191" s="29" t="str">
        <f ca="1">IFERROR(IF(INDIRECT("'ENROLLMENT'!" &amp; SUBSTITUTE(ADDRESS(1,MATCH(BO$1,#REF!,0),4),"1","") &amp; $AC191 )="","",INDIRECT("'ENROLLMENT'!" &amp; SUBSTITUTE(ADDRESS(1,MATCH(BO$1,#REF!,0),4),"1","") &amp; $AC191 )),"")</f>
        <v/>
      </c>
      <c r="BP191" s="33"/>
      <c r="BQ191" s="29" t="str">
        <f ca="1">IFERROR(IF(INDIRECT("'ENROLLMENT'!" &amp; SUBSTITUTE(ADDRESS(1,MATCH(BQ$1,#REF!,0),4),"1","") &amp; $AC191 )="","",INDIRECT("'ENROLLMENT'!" &amp; SUBSTITUTE(ADDRESS(1,MATCH(BQ$1,#REF!,0),4),"1","") &amp; $AC191 )),"")</f>
        <v/>
      </c>
      <c r="BS191" s="32" t="str">
        <f ca="1">IFERROR(IF(INDIRECT("'ENROLLMENT'!" &amp; SUBSTITUTE(ADDRESS(1,MATCH(BS$1,#REF!,0),4),"1","") &amp; $AC191 )="","",INDIRECT("'ENROLLMENT'!" &amp; SUBSTITUTE(ADDRESS(1,MATCH(BS$1,#REF!,0),4),"1","") &amp; $AC191 )),"")</f>
        <v/>
      </c>
      <c r="BT191" s="43"/>
      <c r="BU191" s="32" t="str">
        <f ca="1">IFERROR(IF(INDIRECT("'ENROLLMENT'!" &amp; SUBSTITUTE(ADDRESS(1,MATCH(BU$1,#REF!,0),4),"1","") &amp; $AC191 )="","",INDIRECT("'ENROLLMENT'!" &amp; SUBSTITUTE(ADDRESS(1,MATCH(BU$1,#REF!,0),4),"1","") &amp; $AC191 )),"")</f>
        <v/>
      </c>
      <c r="BW191" s="33"/>
      <c r="BZ191" s="27"/>
      <c r="CI191" s="30" t="str">
        <f t="shared" si="138"/>
        <v/>
      </c>
      <c r="CM191" s="29"/>
      <c r="CN191" s="33"/>
      <c r="CO191" s="29"/>
      <c r="CP191" s="33"/>
      <c r="CQ191" s="29" t="str">
        <f t="shared" si="139"/>
        <v/>
      </c>
      <c r="CS191" s="32" t="str">
        <f t="shared" si="140"/>
        <v/>
      </c>
      <c r="CT191" s="43"/>
      <c r="CU191" s="32" t="str">
        <f t="shared" ca="1" si="141"/>
        <v/>
      </c>
      <c r="CW191" s="32" t="str">
        <f>IFERROR(IFERROR(IF(CI191="","",SUMIFS(CU$101:CU191,$B$101:$B191,SWITCH\CALC\ACTIVE&amp;"*",$X$101:$X191, IF(CALCULATOR\LVL\FORMAT\ENTRY&lt;&gt;MARKER\CHECK,LVL\COL,"&gt;"""))),"") / IFERROR(IF(CI191="","",SUMIFS($BO$101:$BO191,$B$101:$B191,SWITCH\CALC\ACTIVE&amp;"*",$X$101:$X191, IF(CALCULATOR\LVL\FORMAT\ENTRY&lt;&gt;MARKER\CHECK,LVL\COL,"&gt;"""))),""),"")</f>
        <v/>
      </c>
      <c r="DI191" s="30" t="str">
        <f t="shared" si="142"/>
        <v/>
      </c>
      <c r="DM191" s="29"/>
      <c r="DN191" s="33"/>
      <c r="DO191" s="29"/>
      <c r="DP191" s="33"/>
      <c r="DQ191" s="29" t="str">
        <f t="shared" si="143"/>
        <v/>
      </c>
      <c r="DS191" s="32" t="str">
        <f t="shared" si="144"/>
        <v/>
      </c>
      <c r="DT191" s="43"/>
      <c r="DU191" s="32" t="str">
        <f t="shared" ca="1" si="145"/>
        <v/>
      </c>
      <c r="DW191" s="32" t="str">
        <f>IFERROR(IFERROR(IF(DI191="","",SUMIFS(DU$101:DU191,$B$101:$B191,SWITCH\CALC\ACTIVE&amp;"*",$X$101:$X191, IF(CALCULATOR\LVL\FORMAT\ENTRY&lt;&gt;MARKER\CHECK,LVL\COL,"&gt;"""))),"") / IFERROR(IF(DI191="","",SUMIFS($BO$101:$BO191,$B$101:$B191,SWITCH\CALC\ACTIVE&amp;"*",$X$101:$X191, IF(CALCULATOR\LVL\FORMAT\ENTRY&lt;&gt;MARKER\CHECK,LVL\COL,"&gt;"""))),""),"")</f>
        <v/>
      </c>
      <c r="EI191" s="30" t="str">
        <f t="shared" si="146"/>
        <v/>
      </c>
      <c r="EM191" s="29"/>
      <c r="EN191" s="33"/>
      <c r="EO191" s="29"/>
      <c r="EP191" s="33"/>
      <c r="EQ191" s="29" t="str">
        <f t="shared" si="147"/>
        <v/>
      </c>
      <c r="ES191" s="32" t="str">
        <f t="shared" si="148"/>
        <v/>
      </c>
      <c r="ET191" s="43"/>
      <c r="EU191" s="32" t="str">
        <f t="shared" ca="1" si="149"/>
        <v/>
      </c>
      <c r="EW191" s="32" t="str">
        <f>IFERROR(IFERROR(IF(EI191="","",SUMIFS(EU$101:EU191,$B$101:$B191,SWITCH\CALC\ACTIVE&amp;"*",$X$101:$X191, IF(CALCULATOR\LVL\FORMAT\ENTRY&lt;&gt;MARKER\CHECK,LVL\COL,"&gt;"""))),"") / IFERROR(IF(EI191="","",SUMIFS($BO$101:$BO191,$B$101:$B191,SWITCH\CALC\ACTIVE&amp;"*",$X$101:$X191, IF(CALCULATOR\LVL\FORMAT\ENTRY&lt;&gt;MARKER\CHECK,LVL\COL,"&gt;"""))),""),"")</f>
        <v/>
      </c>
      <c r="FI191" s="30" t="str">
        <f t="shared" si="150"/>
        <v/>
      </c>
      <c r="FM191" s="29"/>
      <c r="FN191" s="33"/>
      <c r="FO191" s="29"/>
      <c r="FP191" s="33"/>
      <c r="FQ191" s="29" t="str">
        <f t="shared" si="151"/>
        <v/>
      </c>
      <c r="FS191" s="32" t="str">
        <f t="shared" si="152"/>
        <v/>
      </c>
      <c r="FT191" s="43"/>
      <c r="FU191" s="32" t="str">
        <f t="shared" ca="1" si="153"/>
        <v/>
      </c>
      <c r="FW191" s="32" t="str">
        <f>IFERROR(IFERROR(IF(FI191="","",SUMIFS(FU$101:FU191,$B$101:$B191,SWITCH\CALC\ACTIVE&amp;"*",$X$101:$X191, IF(CALCULATOR\LVL\FORMAT\ENTRY&lt;&gt;MARKER\CHECK,LVL\COL,"&gt;"""))),"") / IFERROR(IF(FI191="","",SUMIFS($BO$101:$BO191,$B$101:$B191,SWITCH\CALC\ACTIVE&amp;"*",$X$101:$X191, IF(CALCULATOR\LVL\FORMAT\ENTRY&lt;&gt;MARKER\CHECK,LVL\COL,"&gt;"""))),""),"")</f>
        <v/>
      </c>
      <c r="FX191" s="175"/>
      <c r="FZ191" s="32" t="str">
        <f t="shared" ca="1" si="154"/>
        <v/>
      </c>
      <c r="GA191" s="32" t="str">
        <f t="shared" ref="GA191:GM191" ca="1" si="184">IFERROR(IF($J191=LARGE($J$101:$J$300,GA$98), ( INDEX( INDIRECT($FY$95),MATCH(LARGE($J$101:$J$300,GA$98),$J$101:$J$300,0)) ), FZ191 ),"")</f>
        <v/>
      </c>
      <c r="GB191" s="32" t="str">
        <f t="shared" ca="1" si="184"/>
        <v/>
      </c>
      <c r="GC191" s="32" t="str">
        <f t="shared" ca="1" si="184"/>
        <v/>
      </c>
      <c r="GD191" s="32" t="str">
        <f t="shared" ca="1" si="184"/>
        <v/>
      </c>
      <c r="GE191" s="32" t="str">
        <f t="shared" ca="1" si="184"/>
        <v/>
      </c>
      <c r="GF191" s="32" t="str">
        <f t="shared" ca="1" si="184"/>
        <v/>
      </c>
      <c r="GG191" s="32" t="str">
        <f t="shared" ca="1" si="184"/>
        <v/>
      </c>
      <c r="GH191" s="32" t="str">
        <f t="shared" ca="1" si="184"/>
        <v/>
      </c>
      <c r="GI191" s="32" t="str">
        <f t="shared" ca="1" si="184"/>
        <v/>
      </c>
      <c r="GJ191" s="32" t="str">
        <f t="shared" ca="1" si="184"/>
        <v/>
      </c>
      <c r="GK191" s="32" t="str">
        <f t="shared" ca="1" si="184"/>
        <v/>
      </c>
      <c r="GL191" s="32" t="str">
        <f t="shared" ca="1" si="184"/>
        <v/>
      </c>
      <c r="GM191" s="32" t="str">
        <f t="shared" ca="1" si="184"/>
        <v/>
      </c>
    </row>
    <row r="192" spans="2:195" ht="22.5" hidden="1" customHeight="1" thickTop="1" thickBot="1">
      <c r="B192" s="25" t="str">
        <f t="array" ref="B192">IFERROR(IF($AF192="","",IF($C192=SWITCH\CALC\INACTV,SWITCH\CALC\INACTV,IF($AG192="",SWITCH\CALC\INACTV,IF(AND(LARGE(IF($AF$101:$AF$300=$AF192,$AU$101:$AU$300),1)&gt;1,$AU192=1),SWITCH\CALC\INACTV,SWITCH\CALC\ACTIVE)))),SWITCH\CALC\ACTIVE)</f>
        <v/>
      </c>
      <c r="C192" s="25" t="str">
        <f ca="1">IFERROR(IF($AF192="","",IF(AND(CALCULATOR\LVL\FORMAT\ENTRY="",$X192&lt;&gt;LVL\COL),SWITCH\CALC\INACTV,IF(INDIRECT("'ENROLLMENT'!" &amp; SUBSTITUTE(ADDRESS(1,MATCH(C$1,#REF!,0),4),"1","") &amp; $AC192 )="","",INDIRECT("'ENROLLMENT'!" &amp; SUBSTITUTE(ADDRESS(1,MATCH(C$1,#REF!,0),4),"1","") &amp; $AC192 )))),"")</f>
        <v/>
      </c>
      <c r="D192" s="222" t="e">
        <f t="shared" ca="1" si="164"/>
        <v>#N/A</v>
      </c>
      <c r="F192" s="25">
        <v>-9</v>
      </c>
      <c r="H192" s="139" t="str">
        <f t="shared" ca="1" si="135"/>
        <v/>
      </c>
      <c r="I192" s="140"/>
      <c r="J192" s="143" t="str">
        <f t="shared" si="136"/>
        <v/>
      </c>
      <c r="L192" s="210">
        <f t="shared" si="169"/>
        <v>0</v>
      </c>
      <c r="N192" s="26" t="str">
        <f ca="1">IFERROR(IF(INDIRECT("'ENROLLMENT'!" &amp; SUBSTITUTE(ADDRESS(1,MATCH(N$1,#REF!,0),4),"1","") &amp; $AC192 )="","",INDIRECT("'ENROLLMENT'!" &amp; SUBSTITUTE(ADDRESS(1,MATCH(N$1,#REF!,0),4),"1","") &amp; $AC192 )),"")</f>
        <v/>
      </c>
      <c r="R192" s="27" t="str">
        <f t="shared" ca="1" si="137"/>
        <v/>
      </c>
      <c r="V192" s="27"/>
      <c r="X192" s="27" t="str">
        <f ca="1">IFERROR(IF(INDIRECT("'ENROLLMENT'!" &amp; SUBSTITUTE(ADDRESS(1,MATCH(X$1,#REF!,0),4),"1","") &amp; $AC192 )="","",INDIRECT("'ENROLLMENT'!" &amp; SUBSTITUTE(ADDRESS(1,MATCH(X$1,#REF!,0),4),"1","") &amp; $AC192 )),"")</f>
        <v/>
      </c>
      <c r="Z192" s="4"/>
      <c r="AB192" s="18"/>
      <c r="AC192" s="25" t="str">
        <f t="shared" ca="1" si="156"/>
        <v/>
      </c>
      <c r="AD192" s="20"/>
      <c r="AE192" s="18"/>
      <c r="AF192" s="26"/>
      <c r="AG192" s="30"/>
      <c r="AH192" s="28"/>
      <c r="AI192" s="241"/>
      <c r="AJ192" s="242"/>
      <c r="AK192" s="242"/>
      <c r="AL192" s="242"/>
      <c r="AM192" s="242"/>
      <c r="AN192" s="242"/>
      <c r="AO192" s="242"/>
      <c r="AP192" s="242"/>
      <c r="AQ192" s="243"/>
      <c r="AR192" s="28"/>
      <c r="AS192" s="29"/>
      <c r="AT192" s="19"/>
      <c r="AU192" s="27"/>
      <c r="AV192" s="20"/>
      <c r="AZ192" s="31"/>
      <c r="BM192" s="29" t="str">
        <f ca="1">IFERROR(IF(INDIRECT("'ENROLLMENT'!" &amp; SUBSTITUTE(ADDRESS(1,MATCH(BM$1,#REF!,0),4),"1","") &amp; $AC192 )="","",INDIRECT("'ENROLLMENT'!" &amp; SUBSTITUTE(ADDRESS(1,MATCH(BM$1,#REF!,0),4),"1","") &amp; $AC192 )),"")</f>
        <v/>
      </c>
      <c r="BN192" s="33"/>
      <c r="BO192" s="29" t="str">
        <f ca="1">IFERROR(IF(INDIRECT("'ENROLLMENT'!" &amp; SUBSTITUTE(ADDRESS(1,MATCH(BO$1,#REF!,0),4),"1","") &amp; $AC192 )="","",INDIRECT("'ENROLLMENT'!" &amp; SUBSTITUTE(ADDRESS(1,MATCH(BO$1,#REF!,0),4),"1","") &amp; $AC192 )),"")</f>
        <v/>
      </c>
      <c r="BP192" s="33"/>
      <c r="BQ192" s="29" t="str">
        <f ca="1">IFERROR(IF(INDIRECT("'ENROLLMENT'!" &amp; SUBSTITUTE(ADDRESS(1,MATCH(BQ$1,#REF!,0),4),"1","") &amp; $AC192 )="","",INDIRECT("'ENROLLMENT'!" &amp; SUBSTITUTE(ADDRESS(1,MATCH(BQ$1,#REF!,0),4),"1","") &amp; $AC192 )),"")</f>
        <v/>
      </c>
      <c r="BS192" s="32" t="str">
        <f ca="1">IFERROR(IF(INDIRECT("'ENROLLMENT'!" &amp; SUBSTITUTE(ADDRESS(1,MATCH(BS$1,#REF!,0),4),"1","") &amp; $AC192 )="","",INDIRECT("'ENROLLMENT'!" &amp; SUBSTITUTE(ADDRESS(1,MATCH(BS$1,#REF!,0),4),"1","") &amp; $AC192 )),"")</f>
        <v/>
      </c>
      <c r="BT192" s="43"/>
      <c r="BU192" s="32" t="str">
        <f ca="1">IFERROR(IF(INDIRECT("'ENROLLMENT'!" &amp; SUBSTITUTE(ADDRESS(1,MATCH(BU$1,#REF!,0),4),"1","") &amp; $AC192 )="","",INDIRECT("'ENROLLMENT'!" &amp; SUBSTITUTE(ADDRESS(1,MATCH(BU$1,#REF!,0),4),"1","") &amp; $AC192 )),"")</f>
        <v/>
      </c>
      <c r="BW192" s="33"/>
      <c r="BZ192" s="27"/>
      <c r="CI192" s="30" t="str">
        <f t="shared" si="138"/>
        <v/>
      </c>
      <c r="CM192" s="29"/>
      <c r="CN192" s="33"/>
      <c r="CO192" s="29"/>
      <c r="CP192" s="33"/>
      <c r="CQ192" s="29" t="str">
        <f t="shared" si="139"/>
        <v/>
      </c>
      <c r="CS192" s="32" t="str">
        <f t="shared" si="140"/>
        <v/>
      </c>
      <c r="CT192" s="43"/>
      <c r="CU192" s="32" t="str">
        <f t="shared" ca="1" si="141"/>
        <v/>
      </c>
      <c r="CW192" s="32" t="str">
        <f>IFERROR(IFERROR(IF(CI192="","",SUMIFS(CU$101:CU192,$B$101:$B192,SWITCH\CALC\ACTIVE&amp;"*",$X$101:$X192, IF(CALCULATOR\LVL\FORMAT\ENTRY&lt;&gt;MARKER\CHECK,LVL\COL,"&gt;"""))),"") / IFERROR(IF(CI192="","",SUMIFS($BO$101:$BO192,$B$101:$B192,SWITCH\CALC\ACTIVE&amp;"*",$X$101:$X192, IF(CALCULATOR\LVL\FORMAT\ENTRY&lt;&gt;MARKER\CHECK,LVL\COL,"&gt;"""))),""),"")</f>
        <v/>
      </c>
      <c r="DI192" s="30" t="str">
        <f t="shared" si="142"/>
        <v/>
      </c>
      <c r="DM192" s="29"/>
      <c r="DN192" s="33"/>
      <c r="DO192" s="29"/>
      <c r="DP192" s="33"/>
      <c r="DQ192" s="29" t="str">
        <f t="shared" si="143"/>
        <v/>
      </c>
      <c r="DS192" s="32" t="str">
        <f t="shared" si="144"/>
        <v/>
      </c>
      <c r="DT192" s="43"/>
      <c r="DU192" s="32" t="str">
        <f t="shared" ca="1" si="145"/>
        <v/>
      </c>
      <c r="DW192" s="32" t="str">
        <f>IFERROR(IFERROR(IF(DI192="","",SUMIFS(DU$101:DU192,$B$101:$B192,SWITCH\CALC\ACTIVE&amp;"*",$X$101:$X192, IF(CALCULATOR\LVL\FORMAT\ENTRY&lt;&gt;MARKER\CHECK,LVL\COL,"&gt;"""))),"") / IFERROR(IF(DI192="","",SUMIFS($BO$101:$BO192,$B$101:$B192,SWITCH\CALC\ACTIVE&amp;"*",$X$101:$X192, IF(CALCULATOR\LVL\FORMAT\ENTRY&lt;&gt;MARKER\CHECK,LVL\COL,"&gt;"""))),""),"")</f>
        <v/>
      </c>
      <c r="EI192" s="30" t="str">
        <f t="shared" si="146"/>
        <v/>
      </c>
      <c r="EM192" s="29"/>
      <c r="EN192" s="33"/>
      <c r="EO192" s="29"/>
      <c r="EP192" s="33"/>
      <c r="EQ192" s="29" t="str">
        <f t="shared" si="147"/>
        <v/>
      </c>
      <c r="ES192" s="32" t="str">
        <f t="shared" si="148"/>
        <v/>
      </c>
      <c r="ET192" s="43"/>
      <c r="EU192" s="32" t="str">
        <f t="shared" ca="1" si="149"/>
        <v/>
      </c>
      <c r="EW192" s="32" t="str">
        <f>IFERROR(IFERROR(IF(EI192="","",SUMIFS(EU$101:EU192,$B$101:$B192,SWITCH\CALC\ACTIVE&amp;"*",$X$101:$X192, IF(CALCULATOR\LVL\FORMAT\ENTRY&lt;&gt;MARKER\CHECK,LVL\COL,"&gt;"""))),"") / IFERROR(IF(EI192="","",SUMIFS($BO$101:$BO192,$B$101:$B192,SWITCH\CALC\ACTIVE&amp;"*",$X$101:$X192, IF(CALCULATOR\LVL\FORMAT\ENTRY&lt;&gt;MARKER\CHECK,LVL\COL,"&gt;"""))),""),"")</f>
        <v/>
      </c>
      <c r="FI192" s="30" t="str">
        <f t="shared" si="150"/>
        <v/>
      </c>
      <c r="FM192" s="29"/>
      <c r="FN192" s="33"/>
      <c r="FO192" s="29"/>
      <c r="FP192" s="33"/>
      <c r="FQ192" s="29" t="str">
        <f t="shared" si="151"/>
        <v/>
      </c>
      <c r="FS192" s="32" t="str">
        <f t="shared" si="152"/>
        <v/>
      </c>
      <c r="FT192" s="43"/>
      <c r="FU192" s="32" t="str">
        <f t="shared" ca="1" si="153"/>
        <v/>
      </c>
      <c r="FW192" s="32" t="str">
        <f>IFERROR(IFERROR(IF(FI192="","",SUMIFS(FU$101:FU192,$B$101:$B192,SWITCH\CALC\ACTIVE&amp;"*",$X$101:$X192, IF(CALCULATOR\LVL\FORMAT\ENTRY&lt;&gt;MARKER\CHECK,LVL\COL,"&gt;"""))),"") / IFERROR(IF(FI192="","",SUMIFS($BO$101:$BO192,$B$101:$B192,SWITCH\CALC\ACTIVE&amp;"*",$X$101:$X192, IF(CALCULATOR\LVL\FORMAT\ENTRY&lt;&gt;MARKER\CHECK,LVL\COL,"&gt;"""))),""),"")</f>
        <v/>
      </c>
      <c r="FX192" s="175"/>
      <c r="FZ192" s="32" t="str">
        <f t="shared" ca="1" si="154"/>
        <v/>
      </c>
      <c r="GA192" s="32" t="str">
        <f t="shared" ref="GA192:GM192" ca="1" si="185">IFERROR(IF($J192=LARGE($J$101:$J$300,GA$98), ( INDEX( INDIRECT($FY$95),MATCH(LARGE($J$101:$J$300,GA$98),$J$101:$J$300,0)) ), FZ192 ),"")</f>
        <v/>
      </c>
      <c r="GB192" s="32" t="str">
        <f t="shared" ca="1" si="185"/>
        <v/>
      </c>
      <c r="GC192" s="32" t="str">
        <f t="shared" ca="1" si="185"/>
        <v/>
      </c>
      <c r="GD192" s="32" t="str">
        <f t="shared" ca="1" si="185"/>
        <v/>
      </c>
      <c r="GE192" s="32" t="str">
        <f t="shared" ca="1" si="185"/>
        <v/>
      </c>
      <c r="GF192" s="32" t="str">
        <f t="shared" ca="1" si="185"/>
        <v/>
      </c>
      <c r="GG192" s="32" t="str">
        <f t="shared" ca="1" si="185"/>
        <v/>
      </c>
      <c r="GH192" s="32" t="str">
        <f t="shared" ca="1" si="185"/>
        <v/>
      </c>
      <c r="GI192" s="32" t="str">
        <f t="shared" ca="1" si="185"/>
        <v/>
      </c>
      <c r="GJ192" s="32" t="str">
        <f t="shared" ca="1" si="185"/>
        <v/>
      </c>
      <c r="GK192" s="32" t="str">
        <f t="shared" ca="1" si="185"/>
        <v/>
      </c>
      <c r="GL192" s="32" t="str">
        <f t="shared" ca="1" si="185"/>
        <v/>
      </c>
      <c r="GM192" s="32" t="str">
        <f t="shared" ca="1" si="185"/>
        <v/>
      </c>
    </row>
    <row r="193" spans="2:195" ht="22.5" hidden="1" customHeight="1" thickTop="1" thickBot="1">
      <c r="B193" s="25" t="str">
        <f t="array" ref="B193">IFERROR(IF($AF193="","",IF($C193=SWITCH\CALC\INACTV,SWITCH\CALC\INACTV,IF($AG193="",SWITCH\CALC\INACTV,IF(AND(LARGE(IF($AF$101:$AF$300=$AF193,$AU$101:$AU$300),1)&gt;1,$AU193=1),SWITCH\CALC\INACTV,SWITCH\CALC\ACTIVE)))),SWITCH\CALC\ACTIVE)</f>
        <v/>
      </c>
      <c r="C193" s="25" t="str">
        <f ca="1">IFERROR(IF($AF193="","",IF(AND(CALCULATOR\LVL\FORMAT\ENTRY="",$X193&lt;&gt;LVL\COL),SWITCH\CALC\INACTV,IF(INDIRECT("'ENROLLMENT'!" &amp; SUBSTITUTE(ADDRESS(1,MATCH(C$1,#REF!,0),4),"1","") &amp; $AC193 )="","",INDIRECT("'ENROLLMENT'!" &amp; SUBSTITUTE(ADDRESS(1,MATCH(C$1,#REF!,0),4),"1","") &amp; $AC193 )))),"")</f>
        <v/>
      </c>
      <c r="D193" s="222" t="e">
        <f t="shared" ca="1" si="164"/>
        <v>#N/A</v>
      </c>
      <c r="F193" s="25">
        <v>-8</v>
      </c>
      <c r="H193" s="139" t="str">
        <f t="shared" ca="1" si="135"/>
        <v/>
      </c>
      <c r="I193" s="140"/>
      <c r="J193" s="143" t="str">
        <f t="shared" si="136"/>
        <v/>
      </c>
      <c r="L193" s="210">
        <f t="shared" si="169"/>
        <v>0</v>
      </c>
      <c r="N193" s="26" t="str">
        <f ca="1">IFERROR(IF(INDIRECT("'ENROLLMENT'!" &amp; SUBSTITUTE(ADDRESS(1,MATCH(N$1,#REF!,0),4),"1","") &amp; $AC193 )="","",INDIRECT("'ENROLLMENT'!" &amp; SUBSTITUTE(ADDRESS(1,MATCH(N$1,#REF!,0),4),"1","") &amp; $AC193 )),"")</f>
        <v/>
      </c>
      <c r="R193" s="27" t="str">
        <f t="shared" ca="1" si="137"/>
        <v/>
      </c>
      <c r="V193" s="27"/>
      <c r="X193" s="27" t="str">
        <f ca="1">IFERROR(IF(INDIRECT("'ENROLLMENT'!" &amp; SUBSTITUTE(ADDRESS(1,MATCH(X$1,#REF!,0),4),"1","") &amp; $AC193 )="","",INDIRECT("'ENROLLMENT'!" &amp; SUBSTITUTE(ADDRESS(1,MATCH(X$1,#REF!,0),4),"1","") &amp; $AC193 )),"")</f>
        <v/>
      </c>
      <c r="Z193" s="4"/>
      <c r="AB193" s="18"/>
      <c r="AC193" s="25" t="str">
        <f t="shared" ca="1" si="156"/>
        <v/>
      </c>
      <c r="AD193" s="20"/>
      <c r="AE193" s="18"/>
      <c r="AF193" s="26"/>
      <c r="AG193" s="30"/>
      <c r="AH193" s="28"/>
      <c r="AI193" s="241"/>
      <c r="AJ193" s="242"/>
      <c r="AK193" s="242"/>
      <c r="AL193" s="242"/>
      <c r="AM193" s="242"/>
      <c r="AN193" s="242"/>
      <c r="AO193" s="242"/>
      <c r="AP193" s="242"/>
      <c r="AQ193" s="243"/>
      <c r="AR193" s="28"/>
      <c r="AS193" s="29"/>
      <c r="AT193" s="19"/>
      <c r="AU193" s="27"/>
      <c r="AV193" s="20"/>
      <c r="AZ193" s="31"/>
      <c r="BM193" s="29" t="str">
        <f ca="1">IFERROR(IF(INDIRECT("'ENROLLMENT'!" &amp; SUBSTITUTE(ADDRESS(1,MATCH(BM$1,#REF!,0),4),"1","") &amp; $AC193 )="","",INDIRECT("'ENROLLMENT'!" &amp; SUBSTITUTE(ADDRESS(1,MATCH(BM$1,#REF!,0),4),"1","") &amp; $AC193 )),"")</f>
        <v/>
      </c>
      <c r="BN193" s="33"/>
      <c r="BO193" s="29" t="str">
        <f ca="1">IFERROR(IF(INDIRECT("'ENROLLMENT'!" &amp; SUBSTITUTE(ADDRESS(1,MATCH(BO$1,#REF!,0),4),"1","") &amp; $AC193 )="","",INDIRECT("'ENROLLMENT'!" &amp; SUBSTITUTE(ADDRESS(1,MATCH(BO$1,#REF!,0),4),"1","") &amp; $AC193 )),"")</f>
        <v/>
      </c>
      <c r="BP193" s="33"/>
      <c r="BQ193" s="29" t="str">
        <f ca="1">IFERROR(IF(INDIRECT("'ENROLLMENT'!" &amp; SUBSTITUTE(ADDRESS(1,MATCH(BQ$1,#REF!,0),4),"1","") &amp; $AC193 )="","",INDIRECT("'ENROLLMENT'!" &amp; SUBSTITUTE(ADDRESS(1,MATCH(BQ$1,#REF!,0),4),"1","") &amp; $AC193 )),"")</f>
        <v/>
      </c>
      <c r="BS193" s="32" t="str">
        <f ca="1">IFERROR(IF(INDIRECT("'ENROLLMENT'!" &amp; SUBSTITUTE(ADDRESS(1,MATCH(BS$1,#REF!,0),4),"1","") &amp; $AC193 )="","",INDIRECT("'ENROLLMENT'!" &amp; SUBSTITUTE(ADDRESS(1,MATCH(BS$1,#REF!,0),4),"1","") &amp; $AC193 )),"")</f>
        <v/>
      </c>
      <c r="BT193" s="43"/>
      <c r="BU193" s="32" t="str">
        <f ca="1">IFERROR(IF(INDIRECT("'ENROLLMENT'!" &amp; SUBSTITUTE(ADDRESS(1,MATCH(BU$1,#REF!,0),4),"1","") &amp; $AC193 )="","",INDIRECT("'ENROLLMENT'!" &amp; SUBSTITUTE(ADDRESS(1,MATCH(BU$1,#REF!,0),4),"1","") &amp; $AC193 )),"")</f>
        <v/>
      </c>
      <c r="BW193" s="33"/>
      <c r="BZ193" s="27"/>
      <c r="CI193" s="30" t="str">
        <f t="shared" si="138"/>
        <v/>
      </c>
      <c r="CM193" s="29"/>
      <c r="CN193" s="33"/>
      <c r="CO193" s="29"/>
      <c r="CP193" s="33"/>
      <c r="CQ193" s="29" t="str">
        <f t="shared" si="139"/>
        <v/>
      </c>
      <c r="CS193" s="32" t="str">
        <f t="shared" si="140"/>
        <v/>
      </c>
      <c r="CT193" s="43"/>
      <c r="CU193" s="32" t="str">
        <f t="shared" ca="1" si="141"/>
        <v/>
      </c>
      <c r="CW193" s="32" t="str">
        <f>IFERROR(IFERROR(IF(CI193="","",SUMIFS(CU$101:CU193,$B$101:$B193,SWITCH\CALC\ACTIVE&amp;"*",$X$101:$X193, IF(CALCULATOR\LVL\FORMAT\ENTRY&lt;&gt;MARKER\CHECK,LVL\COL,"&gt;"""))),"") / IFERROR(IF(CI193="","",SUMIFS($BO$101:$BO193,$B$101:$B193,SWITCH\CALC\ACTIVE&amp;"*",$X$101:$X193, IF(CALCULATOR\LVL\FORMAT\ENTRY&lt;&gt;MARKER\CHECK,LVL\COL,"&gt;"""))),""),"")</f>
        <v/>
      </c>
      <c r="DI193" s="30" t="str">
        <f t="shared" si="142"/>
        <v/>
      </c>
      <c r="DM193" s="29"/>
      <c r="DN193" s="33"/>
      <c r="DO193" s="29"/>
      <c r="DP193" s="33"/>
      <c r="DQ193" s="29" t="str">
        <f t="shared" si="143"/>
        <v/>
      </c>
      <c r="DS193" s="32" t="str">
        <f t="shared" si="144"/>
        <v/>
      </c>
      <c r="DT193" s="43"/>
      <c r="DU193" s="32" t="str">
        <f t="shared" ca="1" si="145"/>
        <v/>
      </c>
      <c r="DW193" s="32" t="str">
        <f>IFERROR(IFERROR(IF(DI193="","",SUMIFS(DU$101:DU193,$B$101:$B193,SWITCH\CALC\ACTIVE&amp;"*",$X$101:$X193, IF(CALCULATOR\LVL\FORMAT\ENTRY&lt;&gt;MARKER\CHECK,LVL\COL,"&gt;"""))),"") / IFERROR(IF(DI193="","",SUMIFS($BO$101:$BO193,$B$101:$B193,SWITCH\CALC\ACTIVE&amp;"*",$X$101:$X193, IF(CALCULATOR\LVL\FORMAT\ENTRY&lt;&gt;MARKER\CHECK,LVL\COL,"&gt;"""))),""),"")</f>
        <v/>
      </c>
      <c r="EI193" s="30" t="str">
        <f t="shared" si="146"/>
        <v/>
      </c>
      <c r="EM193" s="29"/>
      <c r="EN193" s="33"/>
      <c r="EO193" s="29"/>
      <c r="EP193" s="33"/>
      <c r="EQ193" s="29" t="str">
        <f t="shared" si="147"/>
        <v/>
      </c>
      <c r="ES193" s="32" t="str">
        <f t="shared" si="148"/>
        <v/>
      </c>
      <c r="ET193" s="43"/>
      <c r="EU193" s="32" t="str">
        <f t="shared" ca="1" si="149"/>
        <v/>
      </c>
      <c r="EW193" s="32" t="str">
        <f>IFERROR(IFERROR(IF(EI193="","",SUMIFS(EU$101:EU193,$B$101:$B193,SWITCH\CALC\ACTIVE&amp;"*",$X$101:$X193, IF(CALCULATOR\LVL\FORMAT\ENTRY&lt;&gt;MARKER\CHECK,LVL\COL,"&gt;"""))),"") / IFERROR(IF(EI193="","",SUMIFS($BO$101:$BO193,$B$101:$B193,SWITCH\CALC\ACTIVE&amp;"*",$X$101:$X193, IF(CALCULATOR\LVL\FORMAT\ENTRY&lt;&gt;MARKER\CHECK,LVL\COL,"&gt;"""))),""),"")</f>
        <v/>
      </c>
      <c r="FI193" s="30" t="str">
        <f t="shared" si="150"/>
        <v/>
      </c>
      <c r="FM193" s="29"/>
      <c r="FN193" s="33"/>
      <c r="FO193" s="29"/>
      <c r="FP193" s="33"/>
      <c r="FQ193" s="29" t="str">
        <f t="shared" si="151"/>
        <v/>
      </c>
      <c r="FS193" s="32" t="str">
        <f t="shared" si="152"/>
        <v/>
      </c>
      <c r="FT193" s="43"/>
      <c r="FU193" s="32" t="str">
        <f t="shared" ca="1" si="153"/>
        <v/>
      </c>
      <c r="FW193" s="32" t="str">
        <f>IFERROR(IFERROR(IF(FI193="","",SUMIFS(FU$101:FU193,$B$101:$B193,SWITCH\CALC\ACTIVE&amp;"*",$X$101:$X193, IF(CALCULATOR\LVL\FORMAT\ENTRY&lt;&gt;MARKER\CHECK,LVL\COL,"&gt;"""))),"") / IFERROR(IF(FI193="","",SUMIFS($BO$101:$BO193,$B$101:$B193,SWITCH\CALC\ACTIVE&amp;"*",$X$101:$X193, IF(CALCULATOR\LVL\FORMAT\ENTRY&lt;&gt;MARKER\CHECK,LVL\COL,"&gt;"""))),""),"")</f>
        <v/>
      </c>
      <c r="FX193" s="175"/>
      <c r="FZ193" s="32" t="str">
        <f t="shared" ca="1" si="154"/>
        <v/>
      </c>
      <c r="GA193" s="32" t="str">
        <f t="shared" ref="GA193:GM193" ca="1" si="186">IFERROR(IF($J193=LARGE($J$101:$J$300,GA$98), ( INDEX( INDIRECT($FY$95),MATCH(LARGE($J$101:$J$300,GA$98),$J$101:$J$300,0)) ), FZ193 ),"")</f>
        <v/>
      </c>
      <c r="GB193" s="32" t="str">
        <f t="shared" ca="1" si="186"/>
        <v/>
      </c>
      <c r="GC193" s="32" t="str">
        <f t="shared" ca="1" si="186"/>
        <v/>
      </c>
      <c r="GD193" s="32" t="str">
        <f t="shared" ca="1" si="186"/>
        <v/>
      </c>
      <c r="GE193" s="32" t="str">
        <f t="shared" ca="1" si="186"/>
        <v/>
      </c>
      <c r="GF193" s="32" t="str">
        <f t="shared" ca="1" si="186"/>
        <v/>
      </c>
      <c r="GG193" s="32" t="str">
        <f t="shared" ca="1" si="186"/>
        <v/>
      </c>
      <c r="GH193" s="32" t="str">
        <f t="shared" ca="1" si="186"/>
        <v/>
      </c>
      <c r="GI193" s="32" t="str">
        <f t="shared" ca="1" si="186"/>
        <v/>
      </c>
      <c r="GJ193" s="32" t="str">
        <f t="shared" ca="1" si="186"/>
        <v/>
      </c>
      <c r="GK193" s="32" t="str">
        <f t="shared" ca="1" si="186"/>
        <v/>
      </c>
      <c r="GL193" s="32" t="str">
        <f t="shared" ca="1" si="186"/>
        <v/>
      </c>
      <c r="GM193" s="32" t="str">
        <f t="shared" ca="1" si="186"/>
        <v/>
      </c>
    </row>
    <row r="194" spans="2:195" ht="22.5" hidden="1" customHeight="1" thickTop="1" thickBot="1">
      <c r="B194" s="25" t="str">
        <f t="array" ref="B194">IFERROR(IF($AF194="","",IF($C194=SWITCH\CALC\INACTV,SWITCH\CALC\INACTV,IF($AG194="",SWITCH\CALC\INACTV,IF(AND(LARGE(IF($AF$101:$AF$300=$AF194,$AU$101:$AU$300),1)&gt;1,$AU194=1),SWITCH\CALC\INACTV,SWITCH\CALC\ACTIVE)))),SWITCH\CALC\ACTIVE)</f>
        <v/>
      </c>
      <c r="C194" s="25" t="str">
        <f ca="1">IFERROR(IF($AF194="","",IF(AND(CALCULATOR\LVL\FORMAT\ENTRY="",$X194&lt;&gt;LVL\COL),SWITCH\CALC\INACTV,IF(INDIRECT("'ENROLLMENT'!" &amp; SUBSTITUTE(ADDRESS(1,MATCH(C$1,#REF!,0),4),"1","") &amp; $AC194 )="","",INDIRECT("'ENROLLMENT'!" &amp; SUBSTITUTE(ADDRESS(1,MATCH(C$1,#REF!,0),4),"1","") &amp; $AC194 )))),"")</f>
        <v/>
      </c>
      <c r="D194" s="222" t="e">
        <f t="shared" ca="1" si="164"/>
        <v>#N/A</v>
      </c>
      <c r="F194" s="25">
        <v>-7</v>
      </c>
      <c r="H194" s="139" t="str">
        <f t="shared" ca="1" si="135"/>
        <v/>
      </c>
      <c r="I194" s="140"/>
      <c r="J194" s="143" t="str">
        <f t="shared" si="136"/>
        <v/>
      </c>
      <c r="L194" s="210">
        <f t="shared" si="169"/>
        <v>0</v>
      </c>
      <c r="N194" s="26" t="str">
        <f ca="1">IFERROR(IF(INDIRECT("'ENROLLMENT'!" &amp; SUBSTITUTE(ADDRESS(1,MATCH(N$1,#REF!,0),4),"1","") &amp; $AC194 )="","",INDIRECT("'ENROLLMENT'!" &amp; SUBSTITUTE(ADDRESS(1,MATCH(N$1,#REF!,0),4),"1","") &amp; $AC194 )),"")</f>
        <v/>
      </c>
      <c r="R194" s="27" t="str">
        <f t="shared" ca="1" si="137"/>
        <v/>
      </c>
      <c r="V194" s="27"/>
      <c r="X194" s="27" t="str">
        <f ca="1">IFERROR(IF(INDIRECT("'ENROLLMENT'!" &amp; SUBSTITUTE(ADDRESS(1,MATCH(X$1,#REF!,0),4),"1","") &amp; $AC194 )="","",INDIRECT("'ENROLLMENT'!" &amp; SUBSTITUTE(ADDRESS(1,MATCH(X$1,#REF!,0),4),"1","") &amp; $AC194 )),"")</f>
        <v/>
      </c>
      <c r="Z194" s="4"/>
      <c r="AB194" s="18"/>
      <c r="AC194" s="25" t="str">
        <f t="shared" ca="1" si="156"/>
        <v/>
      </c>
      <c r="AD194" s="20"/>
      <c r="AE194" s="18"/>
      <c r="AF194" s="26"/>
      <c r="AG194" s="30"/>
      <c r="AH194" s="28"/>
      <c r="AI194" s="241"/>
      <c r="AJ194" s="242"/>
      <c r="AK194" s="242"/>
      <c r="AL194" s="242"/>
      <c r="AM194" s="242"/>
      <c r="AN194" s="242"/>
      <c r="AO194" s="242"/>
      <c r="AP194" s="242"/>
      <c r="AQ194" s="243"/>
      <c r="AR194" s="28"/>
      <c r="AS194" s="29"/>
      <c r="AT194" s="19"/>
      <c r="AU194" s="27"/>
      <c r="AV194" s="20"/>
      <c r="AZ194" s="31"/>
      <c r="BM194" s="29" t="str">
        <f ca="1">IFERROR(IF(INDIRECT("'ENROLLMENT'!" &amp; SUBSTITUTE(ADDRESS(1,MATCH(BM$1,#REF!,0),4),"1","") &amp; $AC194 )="","",INDIRECT("'ENROLLMENT'!" &amp; SUBSTITUTE(ADDRESS(1,MATCH(BM$1,#REF!,0),4),"1","") &amp; $AC194 )),"")</f>
        <v/>
      </c>
      <c r="BN194" s="33"/>
      <c r="BO194" s="29" t="str">
        <f ca="1">IFERROR(IF(INDIRECT("'ENROLLMENT'!" &amp; SUBSTITUTE(ADDRESS(1,MATCH(BO$1,#REF!,0),4),"1","") &amp; $AC194 )="","",INDIRECT("'ENROLLMENT'!" &amp; SUBSTITUTE(ADDRESS(1,MATCH(BO$1,#REF!,0),4),"1","") &amp; $AC194 )),"")</f>
        <v/>
      </c>
      <c r="BP194" s="33"/>
      <c r="BQ194" s="29" t="str">
        <f ca="1">IFERROR(IF(INDIRECT("'ENROLLMENT'!" &amp; SUBSTITUTE(ADDRESS(1,MATCH(BQ$1,#REF!,0),4),"1","") &amp; $AC194 )="","",INDIRECT("'ENROLLMENT'!" &amp; SUBSTITUTE(ADDRESS(1,MATCH(BQ$1,#REF!,0),4),"1","") &amp; $AC194 )),"")</f>
        <v/>
      </c>
      <c r="BS194" s="32" t="str">
        <f ca="1">IFERROR(IF(INDIRECT("'ENROLLMENT'!" &amp; SUBSTITUTE(ADDRESS(1,MATCH(BS$1,#REF!,0),4),"1","") &amp; $AC194 )="","",INDIRECT("'ENROLLMENT'!" &amp; SUBSTITUTE(ADDRESS(1,MATCH(BS$1,#REF!,0),4),"1","") &amp; $AC194 )),"")</f>
        <v/>
      </c>
      <c r="BT194" s="43"/>
      <c r="BU194" s="32" t="str">
        <f ca="1">IFERROR(IF(INDIRECT("'ENROLLMENT'!" &amp; SUBSTITUTE(ADDRESS(1,MATCH(BU$1,#REF!,0),4),"1","") &amp; $AC194 )="","",INDIRECT("'ENROLLMENT'!" &amp; SUBSTITUTE(ADDRESS(1,MATCH(BU$1,#REF!,0),4),"1","") &amp; $AC194 )),"")</f>
        <v/>
      </c>
      <c r="BW194" s="33"/>
      <c r="BZ194" s="27"/>
      <c r="CI194" s="30" t="str">
        <f t="shared" si="138"/>
        <v/>
      </c>
      <c r="CM194" s="29"/>
      <c r="CN194" s="33"/>
      <c r="CO194" s="29"/>
      <c r="CP194" s="33"/>
      <c r="CQ194" s="29" t="str">
        <f t="shared" si="139"/>
        <v/>
      </c>
      <c r="CS194" s="32" t="str">
        <f t="shared" si="140"/>
        <v/>
      </c>
      <c r="CT194" s="43"/>
      <c r="CU194" s="32" t="str">
        <f t="shared" ca="1" si="141"/>
        <v/>
      </c>
      <c r="CW194" s="32" t="str">
        <f>IFERROR(IFERROR(IF(CI194="","",SUMIFS(CU$101:CU194,$B$101:$B194,SWITCH\CALC\ACTIVE&amp;"*",$X$101:$X194, IF(CALCULATOR\LVL\FORMAT\ENTRY&lt;&gt;MARKER\CHECK,LVL\COL,"&gt;"""))),"") / IFERROR(IF(CI194="","",SUMIFS($BO$101:$BO194,$B$101:$B194,SWITCH\CALC\ACTIVE&amp;"*",$X$101:$X194, IF(CALCULATOR\LVL\FORMAT\ENTRY&lt;&gt;MARKER\CHECK,LVL\COL,"&gt;"""))),""),"")</f>
        <v/>
      </c>
      <c r="DI194" s="30" t="str">
        <f t="shared" si="142"/>
        <v/>
      </c>
      <c r="DM194" s="29"/>
      <c r="DN194" s="33"/>
      <c r="DO194" s="29"/>
      <c r="DP194" s="33"/>
      <c r="DQ194" s="29" t="str">
        <f t="shared" si="143"/>
        <v/>
      </c>
      <c r="DS194" s="32" t="str">
        <f t="shared" si="144"/>
        <v/>
      </c>
      <c r="DT194" s="43"/>
      <c r="DU194" s="32" t="str">
        <f t="shared" ca="1" si="145"/>
        <v/>
      </c>
      <c r="DW194" s="32" t="str">
        <f>IFERROR(IFERROR(IF(DI194="","",SUMIFS(DU$101:DU194,$B$101:$B194,SWITCH\CALC\ACTIVE&amp;"*",$X$101:$X194, IF(CALCULATOR\LVL\FORMAT\ENTRY&lt;&gt;MARKER\CHECK,LVL\COL,"&gt;"""))),"") / IFERROR(IF(DI194="","",SUMIFS($BO$101:$BO194,$B$101:$B194,SWITCH\CALC\ACTIVE&amp;"*",$X$101:$X194, IF(CALCULATOR\LVL\FORMAT\ENTRY&lt;&gt;MARKER\CHECK,LVL\COL,"&gt;"""))),""),"")</f>
        <v/>
      </c>
      <c r="EI194" s="30" t="str">
        <f t="shared" si="146"/>
        <v/>
      </c>
      <c r="EM194" s="29"/>
      <c r="EN194" s="33"/>
      <c r="EO194" s="29"/>
      <c r="EP194" s="33"/>
      <c r="EQ194" s="29" t="str">
        <f t="shared" si="147"/>
        <v/>
      </c>
      <c r="ES194" s="32" t="str">
        <f t="shared" si="148"/>
        <v/>
      </c>
      <c r="ET194" s="43"/>
      <c r="EU194" s="32" t="str">
        <f t="shared" ca="1" si="149"/>
        <v/>
      </c>
      <c r="EW194" s="32" t="str">
        <f>IFERROR(IFERROR(IF(EI194="","",SUMIFS(EU$101:EU194,$B$101:$B194,SWITCH\CALC\ACTIVE&amp;"*",$X$101:$X194, IF(CALCULATOR\LVL\FORMAT\ENTRY&lt;&gt;MARKER\CHECK,LVL\COL,"&gt;"""))),"") / IFERROR(IF(EI194="","",SUMIFS($BO$101:$BO194,$B$101:$B194,SWITCH\CALC\ACTIVE&amp;"*",$X$101:$X194, IF(CALCULATOR\LVL\FORMAT\ENTRY&lt;&gt;MARKER\CHECK,LVL\COL,"&gt;"""))),""),"")</f>
        <v/>
      </c>
      <c r="FI194" s="30" t="str">
        <f t="shared" si="150"/>
        <v/>
      </c>
      <c r="FM194" s="29"/>
      <c r="FN194" s="33"/>
      <c r="FO194" s="29"/>
      <c r="FP194" s="33"/>
      <c r="FQ194" s="29" t="str">
        <f t="shared" si="151"/>
        <v/>
      </c>
      <c r="FS194" s="32" t="str">
        <f t="shared" si="152"/>
        <v/>
      </c>
      <c r="FT194" s="43"/>
      <c r="FU194" s="32" t="str">
        <f t="shared" ca="1" si="153"/>
        <v/>
      </c>
      <c r="FW194" s="32" t="str">
        <f>IFERROR(IFERROR(IF(FI194="","",SUMIFS(FU$101:FU194,$B$101:$B194,SWITCH\CALC\ACTIVE&amp;"*",$X$101:$X194, IF(CALCULATOR\LVL\FORMAT\ENTRY&lt;&gt;MARKER\CHECK,LVL\COL,"&gt;"""))),"") / IFERROR(IF(FI194="","",SUMIFS($BO$101:$BO194,$B$101:$B194,SWITCH\CALC\ACTIVE&amp;"*",$X$101:$X194, IF(CALCULATOR\LVL\FORMAT\ENTRY&lt;&gt;MARKER\CHECK,LVL\COL,"&gt;"""))),""),"")</f>
        <v/>
      </c>
      <c r="FX194" s="175"/>
      <c r="FZ194" s="32" t="str">
        <f t="shared" ca="1" si="154"/>
        <v/>
      </c>
      <c r="GA194" s="32" t="str">
        <f t="shared" ref="GA194:GM194" ca="1" si="187">IFERROR(IF($J194=LARGE($J$101:$J$300,GA$98), ( INDEX( INDIRECT($FY$95),MATCH(LARGE($J$101:$J$300,GA$98),$J$101:$J$300,0)) ), FZ194 ),"")</f>
        <v/>
      </c>
      <c r="GB194" s="32" t="str">
        <f t="shared" ca="1" si="187"/>
        <v/>
      </c>
      <c r="GC194" s="32" t="str">
        <f t="shared" ca="1" si="187"/>
        <v/>
      </c>
      <c r="GD194" s="32" t="str">
        <f t="shared" ca="1" si="187"/>
        <v/>
      </c>
      <c r="GE194" s="32" t="str">
        <f t="shared" ca="1" si="187"/>
        <v/>
      </c>
      <c r="GF194" s="32" t="str">
        <f t="shared" ca="1" si="187"/>
        <v/>
      </c>
      <c r="GG194" s="32" t="str">
        <f t="shared" ca="1" si="187"/>
        <v/>
      </c>
      <c r="GH194" s="32" t="str">
        <f t="shared" ca="1" si="187"/>
        <v/>
      </c>
      <c r="GI194" s="32" t="str">
        <f t="shared" ca="1" si="187"/>
        <v/>
      </c>
      <c r="GJ194" s="32" t="str">
        <f t="shared" ca="1" si="187"/>
        <v/>
      </c>
      <c r="GK194" s="32" t="str">
        <f t="shared" ca="1" si="187"/>
        <v/>
      </c>
      <c r="GL194" s="32" t="str">
        <f t="shared" ca="1" si="187"/>
        <v/>
      </c>
      <c r="GM194" s="32" t="str">
        <f t="shared" ca="1" si="187"/>
        <v/>
      </c>
    </row>
    <row r="195" spans="2:195" ht="22.5" hidden="1" customHeight="1" thickTop="1" thickBot="1">
      <c r="B195" s="25" t="str">
        <f t="array" ref="B195">IFERROR(IF($AF195="","",IF($C195=SWITCH\CALC\INACTV,SWITCH\CALC\INACTV,IF($AG195="",SWITCH\CALC\INACTV,IF(AND(LARGE(IF($AF$101:$AF$300=$AF195,$AU$101:$AU$300),1)&gt;1,$AU195=1),SWITCH\CALC\INACTV,SWITCH\CALC\ACTIVE)))),SWITCH\CALC\ACTIVE)</f>
        <v/>
      </c>
      <c r="C195" s="25" t="str">
        <f ca="1">IFERROR(IF($AF195="","",IF(AND(CALCULATOR\LVL\FORMAT\ENTRY="",$X195&lt;&gt;LVL\COL),SWITCH\CALC\INACTV,IF(INDIRECT("'ENROLLMENT'!" &amp; SUBSTITUTE(ADDRESS(1,MATCH(C$1,#REF!,0),4),"1","") &amp; $AC195 )="","",INDIRECT("'ENROLLMENT'!" &amp; SUBSTITUTE(ADDRESS(1,MATCH(C$1,#REF!,0),4),"1","") &amp; $AC195 )))),"")</f>
        <v/>
      </c>
      <c r="D195" s="222" t="e">
        <f t="shared" ca="1" si="164"/>
        <v>#N/A</v>
      </c>
      <c r="F195" s="25">
        <v>-6</v>
      </c>
      <c r="H195" s="139" t="str">
        <f t="shared" ca="1" si="135"/>
        <v/>
      </c>
      <c r="I195" s="140"/>
      <c r="J195" s="143" t="str">
        <f t="shared" si="136"/>
        <v/>
      </c>
      <c r="L195" s="210">
        <f t="shared" si="169"/>
        <v>0</v>
      </c>
      <c r="N195" s="26" t="str">
        <f ca="1">IFERROR(IF(INDIRECT("'ENROLLMENT'!" &amp; SUBSTITUTE(ADDRESS(1,MATCH(N$1,#REF!,0),4),"1","") &amp; $AC195 )="","",INDIRECT("'ENROLLMENT'!" &amp; SUBSTITUTE(ADDRESS(1,MATCH(N$1,#REF!,0),4),"1","") &amp; $AC195 )),"")</f>
        <v/>
      </c>
      <c r="R195" s="27" t="str">
        <f t="shared" ca="1" si="137"/>
        <v/>
      </c>
      <c r="V195" s="27"/>
      <c r="X195" s="27" t="str">
        <f ca="1">IFERROR(IF(INDIRECT("'ENROLLMENT'!" &amp; SUBSTITUTE(ADDRESS(1,MATCH(X$1,#REF!,0),4),"1","") &amp; $AC195 )="","",INDIRECT("'ENROLLMENT'!" &amp; SUBSTITUTE(ADDRESS(1,MATCH(X$1,#REF!,0),4),"1","") &amp; $AC195 )),"")</f>
        <v/>
      </c>
      <c r="Z195" s="4"/>
      <c r="AB195" s="18"/>
      <c r="AC195" s="25" t="str">
        <f t="shared" ca="1" si="156"/>
        <v/>
      </c>
      <c r="AD195" s="20"/>
      <c r="AE195" s="18"/>
      <c r="AF195" s="26"/>
      <c r="AG195" s="30"/>
      <c r="AH195" s="28"/>
      <c r="AI195" s="241"/>
      <c r="AJ195" s="242"/>
      <c r="AK195" s="242"/>
      <c r="AL195" s="242"/>
      <c r="AM195" s="242"/>
      <c r="AN195" s="242"/>
      <c r="AO195" s="242"/>
      <c r="AP195" s="242"/>
      <c r="AQ195" s="243"/>
      <c r="AR195" s="28"/>
      <c r="AS195" s="29"/>
      <c r="AT195" s="19"/>
      <c r="AU195" s="27"/>
      <c r="AV195" s="20"/>
      <c r="AZ195" s="31"/>
      <c r="BM195" s="29" t="str">
        <f ca="1">IFERROR(IF(INDIRECT("'ENROLLMENT'!" &amp; SUBSTITUTE(ADDRESS(1,MATCH(BM$1,#REF!,0),4),"1","") &amp; $AC195 )="","",INDIRECT("'ENROLLMENT'!" &amp; SUBSTITUTE(ADDRESS(1,MATCH(BM$1,#REF!,0),4),"1","") &amp; $AC195 )),"")</f>
        <v/>
      </c>
      <c r="BN195" s="33"/>
      <c r="BO195" s="29" t="str">
        <f ca="1">IFERROR(IF(INDIRECT("'ENROLLMENT'!" &amp; SUBSTITUTE(ADDRESS(1,MATCH(BO$1,#REF!,0),4),"1","") &amp; $AC195 )="","",INDIRECT("'ENROLLMENT'!" &amp; SUBSTITUTE(ADDRESS(1,MATCH(BO$1,#REF!,0),4),"1","") &amp; $AC195 )),"")</f>
        <v/>
      </c>
      <c r="BP195" s="33"/>
      <c r="BQ195" s="29" t="str">
        <f ca="1">IFERROR(IF(INDIRECT("'ENROLLMENT'!" &amp; SUBSTITUTE(ADDRESS(1,MATCH(BQ$1,#REF!,0),4),"1","") &amp; $AC195 )="","",INDIRECT("'ENROLLMENT'!" &amp; SUBSTITUTE(ADDRESS(1,MATCH(BQ$1,#REF!,0),4),"1","") &amp; $AC195 )),"")</f>
        <v/>
      </c>
      <c r="BS195" s="32" t="str">
        <f ca="1">IFERROR(IF(INDIRECT("'ENROLLMENT'!" &amp; SUBSTITUTE(ADDRESS(1,MATCH(BS$1,#REF!,0),4),"1","") &amp; $AC195 )="","",INDIRECT("'ENROLLMENT'!" &amp; SUBSTITUTE(ADDRESS(1,MATCH(BS$1,#REF!,0),4),"1","") &amp; $AC195 )),"")</f>
        <v/>
      </c>
      <c r="BT195" s="43"/>
      <c r="BU195" s="32" t="str">
        <f ca="1">IFERROR(IF(INDIRECT("'ENROLLMENT'!" &amp; SUBSTITUTE(ADDRESS(1,MATCH(BU$1,#REF!,0),4),"1","") &amp; $AC195 )="","",INDIRECT("'ENROLLMENT'!" &amp; SUBSTITUTE(ADDRESS(1,MATCH(BU$1,#REF!,0),4),"1","") &amp; $AC195 )),"")</f>
        <v/>
      </c>
      <c r="BW195" s="33"/>
      <c r="BZ195" s="27"/>
      <c r="CI195" s="30" t="str">
        <f t="shared" si="138"/>
        <v/>
      </c>
      <c r="CM195" s="29"/>
      <c r="CN195" s="33"/>
      <c r="CO195" s="29"/>
      <c r="CP195" s="33"/>
      <c r="CQ195" s="29" t="str">
        <f t="shared" si="139"/>
        <v/>
      </c>
      <c r="CS195" s="32" t="str">
        <f t="shared" si="140"/>
        <v/>
      </c>
      <c r="CT195" s="43"/>
      <c r="CU195" s="32" t="str">
        <f t="shared" ca="1" si="141"/>
        <v/>
      </c>
      <c r="CW195" s="32" t="str">
        <f>IFERROR(IFERROR(IF(CI195="","",SUMIFS(CU$101:CU195,$B$101:$B195,SWITCH\CALC\ACTIVE&amp;"*",$X$101:$X195, IF(CALCULATOR\LVL\FORMAT\ENTRY&lt;&gt;MARKER\CHECK,LVL\COL,"&gt;"""))),"") / IFERROR(IF(CI195="","",SUMIFS($BO$101:$BO195,$B$101:$B195,SWITCH\CALC\ACTIVE&amp;"*",$X$101:$X195, IF(CALCULATOR\LVL\FORMAT\ENTRY&lt;&gt;MARKER\CHECK,LVL\COL,"&gt;"""))),""),"")</f>
        <v/>
      </c>
      <c r="DI195" s="30" t="str">
        <f t="shared" si="142"/>
        <v/>
      </c>
      <c r="DM195" s="29"/>
      <c r="DN195" s="33"/>
      <c r="DO195" s="29"/>
      <c r="DP195" s="33"/>
      <c r="DQ195" s="29" t="str">
        <f t="shared" si="143"/>
        <v/>
      </c>
      <c r="DS195" s="32" t="str">
        <f t="shared" si="144"/>
        <v/>
      </c>
      <c r="DT195" s="43"/>
      <c r="DU195" s="32" t="str">
        <f t="shared" ca="1" si="145"/>
        <v/>
      </c>
      <c r="DW195" s="32" t="str">
        <f>IFERROR(IFERROR(IF(DI195="","",SUMIFS(DU$101:DU195,$B$101:$B195,SWITCH\CALC\ACTIVE&amp;"*",$X$101:$X195, IF(CALCULATOR\LVL\FORMAT\ENTRY&lt;&gt;MARKER\CHECK,LVL\COL,"&gt;"""))),"") / IFERROR(IF(DI195="","",SUMIFS($BO$101:$BO195,$B$101:$B195,SWITCH\CALC\ACTIVE&amp;"*",$X$101:$X195, IF(CALCULATOR\LVL\FORMAT\ENTRY&lt;&gt;MARKER\CHECK,LVL\COL,"&gt;"""))),""),"")</f>
        <v/>
      </c>
      <c r="EI195" s="30" t="str">
        <f t="shared" si="146"/>
        <v/>
      </c>
      <c r="EM195" s="29"/>
      <c r="EN195" s="33"/>
      <c r="EO195" s="29"/>
      <c r="EP195" s="33"/>
      <c r="EQ195" s="29" t="str">
        <f t="shared" si="147"/>
        <v/>
      </c>
      <c r="ES195" s="32" t="str">
        <f t="shared" si="148"/>
        <v/>
      </c>
      <c r="ET195" s="43"/>
      <c r="EU195" s="32" t="str">
        <f t="shared" ca="1" si="149"/>
        <v/>
      </c>
      <c r="EW195" s="32" t="str">
        <f>IFERROR(IFERROR(IF(EI195="","",SUMIFS(EU$101:EU195,$B$101:$B195,SWITCH\CALC\ACTIVE&amp;"*",$X$101:$X195, IF(CALCULATOR\LVL\FORMAT\ENTRY&lt;&gt;MARKER\CHECK,LVL\COL,"&gt;"""))),"") / IFERROR(IF(EI195="","",SUMIFS($BO$101:$BO195,$B$101:$B195,SWITCH\CALC\ACTIVE&amp;"*",$X$101:$X195, IF(CALCULATOR\LVL\FORMAT\ENTRY&lt;&gt;MARKER\CHECK,LVL\COL,"&gt;"""))),""),"")</f>
        <v/>
      </c>
      <c r="FI195" s="30" t="str">
        <f t="shared" si="150"/>
        <v/>
      </c>
      <c r="FM195" s="29"/>
      <c r="FN195" s="33"/>
      <c r="FO195" s="29"/>
      <c r="FP195" s="33"/>
      <c r="FQ195" s="29" t="str">
        <f t="shared" si="151"/>
        <v/>
      </c>
      <c r="FS195" s="32" t="str">
        <f t="shared" si="152"/>
        <v/>
      </c>
      <c r="FT195" s="43"/>
      <c r="FU195" s="32" t="str">
        <f t="shared" ca="1" si="153"/>
        <v/>
      </c>
      <c r="FW195" s="32" t="str">
        <f>IFERROR(IFERROR(IF(FI195="","",SUMIFS(FU$101:FU195,$B$101:$B195,SWITCH\CALC\ACTIVE&amp;"*",$X$101:$X195, IF(CALCULATOR\LVL\FORMAT\ENTRY&lt;&gt;MARKER\CHECK,LVL\COL,"&gt;"""))),"") / IFERROR(IF(FI195="","",SUMIFS($BO$101:$BO195,$B$101:$B195,SWITCH\CALC\ACTIVE&amp;"*",$X$101:$X195, IF(CALCULATOR\LVL\FORMAT\ENTRY&lt;&gt;MARKER\CHECK,LVL\COL,"&gt;"""))),""),"")</f>
        <v/>
      </c>
      <c r="FX195" s="175"/>
      <c r="FZ195" s="32" t="str">
        <f t="shared" ca="1" si="154"/>
        <v/>
      </c>
      <c r="GA195" s="32" t="str">
        <f t="shared" ref="GA195:GM195" ca="1" si="188">IFERROR(IF($J195=LARGE($J$101:$J$300,GA$98), ( INDEX( INDIRECT($FY$95),MATCH(LARGE($J$101:$J$300,GA$98),$J$101:$J$300,0)) ), FZ195 ),"")</f>
        <v/>
      </c>
      <c r="GB195" s="32" t="str">
        <f t="shared" ca="1" si="188"/>
        <v/>
      </c>
      <c r="GC195" s="32" t="str">
        <f t="shared" ca="1" si="188"/>
        <v/>
      </c>
      <c r="GD195" s="32" t="str">
        <f t="shared" ca="1" si="188"/>
        <v/>
      </c>
      <c r="GE195" s="32" t="str">
        <f t="shared" ca="1" si="188"/>
        <v/>
      </c>
      <c r="GF195" s="32" t="str">
        <f t="shared" ca="1" si="188"/>
        <v/>
      </c>
      <c r="GG195" s="32" t="str">
        <f t="shared" ca="1" si="188"/>
        <v/>
      </c>
      <c r="GH195" s="32" t="str">
        <f t="shared" ca="1" si="188"/>
        <v/>
      </c>
      <c r="GI195" s="32" t="str">
        <f t="shared" ca="1" si="188"/>
        <v/>
      </c>
      <c r="GJ195" s="32" t="str">
        <f t="shared" ca="1" si="188"/>
        <v/>
      </c>
      <c r="GK195" s="32" t="str">
        <f t="shared" ca="1" si="188"/>
        <v/>
      </c>
      <c r="GL195" s="32" t="str">
        <f t="shared" ca="1" si="188"/>
        <v/>
      </c>
      <c r="GM195" s="32" t="str">
        <f t="shared" ca="1" si="188"/>
        <v/>
      </c>
    </row>
    <row r="196" spans="2:195" ht="22.5" hidden="1" customHeight="1" thickTop="1" thickBot="1">
      <c r="B196" s="25" t="str">
        <f t="array" ref="B196">IFERROR(IF($AF196="","",IF($C196=SWITCH\CALC\INACTV,SWITCH\CALC\INACTV,IF($AG196="",SWITCH\CALC\INACTV,IF(AND(LARGE(IF($AF$101:$AF$300=$AF196,$AU$101:$AU$300),1)&gt;1,$AU196=1),SWITCH\CALC\INACTV,SWITCH\CALC\ACTIVE)))),SWITCH\CALC\ACTIVE)</f>
        <v/>
      </c>
      <c r="C196" s="25" t="str">
        <f ca="1">IFERROR(IF($AF196="","",IF(AND(CALCULATOR\LVL\FORMAT\ENTRY="",$X196&lt;&gt;LVL\COL),SWITCH\CALC\INACTV,IF(INDIRECT("'ENROLLMENT'!" &amp; SUBSTITUTE(ADDRESS(1,MATCH(C$1,#REF!,0),4),"1","") &amp; $AC196 )="","",INDIRECT("'ENROLLMENT'!" &amp; SUBSTITUTE(ADDRESS(1,MATCH(C$1,#REF!,0),4),"1","") &amp; $AC196 )))),"")</f>
        <v/>
      </c>
      <c r="D196" s="222" t="e">
        <f t="shared" ca="1" si="164"/>
        <v>#N/A</v>
      </c>
      <c r="F196" s="25">
        <v>-5</v>
      </c>
      <c r="H196" s="139" t="str">
        <f t="shared" ca="1" si="135"/>
        <v/>
      </c>
      <c r="I196" s="140"/>
      <c r="J196" s="143" t="str">
        <f t="shared" si="136"/>
        <v/>
      </c>
      <c r="L196" s="210">
        <f t="shared" si="169"/>
        <v>0</v>
      </c>
      <c r="N196" s="26" t="str">
        <f ca="1">IFERROR(IF(INDIRECT("'ENROLLMENT'!" &amp; SUBSTITUTE(ADDRESS(1,MATCH(N$1,#REF!,0),4),"1","") &amp; $AC196 )="","",INDIRECT("'ENROLLMENT'!" &amp; SUBSTITUTE(ADDRESS(1,MATCH(N$1,#REF!,0),4),"1","") &amp; $AC196 )),"")</f>
        <v/>
      </c>
      <c r="R196" s="27" t="str">
        <f t="shared" ca="1" si="137"/>
        <v/>
      </c>
      <c r="V196" s="27"/>
      <c r="X196" s="27" t="str">
        <f ca="1">IFERROR(IF(INDIRECT("'ENROLLMENT'!" &amp; SUBSTITUTE(ADDRESS(1,MATCH(X$1,#REF!,0),4),"1","") &amp; $AC196 )="","",INDIRECT("'ENROLLMENT'!" &amp; SUBSTITUTE(ADDRESS(1,MATCH(X$1,#REF!,0),4),"1","") &amp; $AC196 )),"")</f>
        <v/>
      </c>
      <c r="Z196" s="4"/>
      <c r="AB196" s="18"/>
      <c r="AC196" s="25" t="str">
        <f t="shared" ca="1" si="156"/>
        <v/>
      </c>
      <c r="AD196" s="20"/>
      <c r="AE196" s="18"/>
      <c r="AF196" s="26"/>
      <c r="AG196" s="30"/>
      <c r="AH196" s="28"/>
      <c r="AI196" s="241"/>
      <c r="AJ196" s="242"/>
      <c r="AK196" s="242"/>
      <c r="AL196" s="242"/>
      <c r="AM196" s="242"/>
      <c r="AN196" s="242"/>
      <c r="AO196" s="242"/>
      <c r="AP196" s="242"/>
      <c r="AQ196" s="243"/>
      <c r="AR196" s="28"/>
      <c r="AS196" s="29"/>
      <c r="AT196" s="19"/>
      <c r="AU196" s="27"/>
      <c r="AV196" s="20"/>
      <c r="AZ196" s="31"/>
      <c r="BM196" s="29" t="str">
        <f ca="1">IFERROR(IF(INDIRECT("'ENROLLMENT'!" &amp; SUBSTITUTE(ADDRESS(1,MATCH(BM$1,#REF!,0),4),"1","") &amp; $AC196 )="","",INDIRECT("'ENROLLMENT'!" &amp; SUBSTITUTE(ADDRESS(1,MATCH(BM$1,#REF!,0),4),"1","") &amp; $AC196 )),"")</f>
        <v/>
      </c>
      <c r="BN196" s="33"/>
      <c r="BO196" s="29" t="str">
        <f ca="1">IFERROR(IF(INDIRECT("'ENROLLMENT'!" &amp; SUBSTITUTE(ADDRESS(1,MATCH(BO$1,#REF!,0),4),"1","") &amp; $AC196 )="","",INDIRECT("'ENROLLMENT'!" &amp; SUBSTITUTE(ADDRESS(1,MATCH(BO$1,#REF!,0),4),"1","") &amp; $AC196 )),"")</f>
        <v/>
      </c>
      <c r="BP196" s="33"/>
      <c r="BQ196" s="29" t="str">
        <f ca="1">IFERROR(IF(INDIRECT("'ENROLLMENT'!" &amp; SUBSTITUTE(ADDRESS(1,MATCH(BQ$1,#REF!,0),4),"1","") &amp; $AC196 )="","",INDIRECT("'ENROLLMENT'!" &amp; SUBSTITUTE(ADDRESS(1,MATCH(BQ$1,#REF!,0),4),"1","") &amp; $AC196 )),"")</f>
        <v/>
      </c>
      <c r="BS196" s="32" t="str">
        <f ca="1">IFERROR(IF(INDIRECT("'ENROLLMENT'!" &amp; SUBSTITUTE(ADDRESS(1,MATCH(BS$1,#REF!,0),4),"1","") &amp; $AC196 )="","",INDIRECT("'ENROLLMENT'!" &amp; SUBSTITUTE(ADDRESS(1,MATCH(BS$1,#REF!,0),4),"1","") &amp; $AC196 )),"")</f>
        <v/>
      </c>
      <c r="BT196" s="43"/>
      <c r="BU196" s="32" t="str">
        <f ca="1">IFERROR(IF(INDIRECT("'ENROLLMENT'!" &amp; SUBSTITUTE(ADDRESS(1,MATCH(BU$1,#REF!,0),4),"1","") &amp; $AC196 )="","",INDIRECT("'ENROLLMENT'!" &amp; SUBSTITUTE(ADDRESS(1,MATCH(BU$1,#REF!,0),4),"1","") &amp; $AC196 )),"")</f>
        <v/>
      </c>
      <c r="BW196" s="33"/>
      <c r="BZ196" s="27"/>
      <c r="CI196" s="30" t="str">
        <f t="shared" si="138"/>
        <v/>
      </c>
      <c r="CM196" s="29"/>
      <c r="CN196" s="33"/>
      <c r="CO196" s="29"/>
      <c r="CP196" s="33"/>
      <c r="CQ196" s="29" t="str">
        <f t="shared" si="139"/>
        <v/>
      </c>
      <c r="CS196" s="32" t="str">
        <f t="shared" si="140"/>
        <v/>
      </c>
      <c r="CT196" s="43"/>
      <c r="CU196" s="32" t="str">
        <f t="shared" ca="1" si="141"/>
        <v/>
      </c>
      <c r="CW196" s="32" t="str">
        <f>IFERROR(IFERROR(IF(CI196="","",SUMIFS(CU$101:CU196,$B$101:$B196,SWITCH\CALC\ACTIVE&amp;"*",$X$101:$X196, IF(CALCULATOR\LVL\FORMAT\ENTRY&lt;&gt;MARKER\CHECK,LVL\COL,"&gt;"""))),"") / IFERROR(IF(CI196="","",SUMIFS($BO$101:$BO196,$B$101:$B196,SWITCH\CALC\ACTIVE&amp;"*",$X$101:$X196, IF(CALCULATOR\LVL\FORMAT\ENTRY&lt;&gt;MARKER\CHECK,LVL\COL,"&gt;"""))),""),"")</f>
        <v/>
      </c>
      <c r="DI196" s="30" t="str">
        <f t="shared" si="142"/>
        <v/>
      </c>
      <c r="DM196" s="29"/>
      <c r="DN196" s="33"/>
      <c r="DO196" s="29"/>
      <c r="DP196" s="33"/>
      <c r="DQ196" s="29" t="str">
        <f t="shared" si="143"/>
        <v/>
      </c>
      <c r="DS196" s="32" t="str">
        <f t="shared" si="144"/>
        <v/>
      </c>
      <c r="DT196" s="43"/>
      <c r="DU196" s="32" t="str">
        <f t="shared" ca="1" si="145"/>
        <v/>
      </c>
      <c r="DW196" s="32" t="str">
        <f>IFERROR(IFERROR(IF(DI196="","",SUMIFS(DU$101:DU196,$B$101:$B196,SWITCH\CALC\ACTIVE&amp;"*",$X$101:$X196, IF(CALCULATOR\LVL\FORMAT\ENTRY&lt;&gt;MARKER\CHECK,LVL\COL,"&gt;"""))),"") / IFERROR(IF(DI196="","",SUMIFS($BO$101:$BO196,$B$101:$B196,SWITCH\CALC\ACTIVE&amp;"*",$X$101:$X196, IF(CALCULATOR\LVL\FORMAT\ENTRY&lt;&gt;MARKER\CHECK,LVL\COL,"&gt;"""))),""),"")</f>
        <v/>
      </c>
      <c r="EI196" s="30" t="str">
        <f t="shared" si="146"/>
        <v/>
      </c>
      <c r="EM196" s="29"/>
      <c r="EN196" s="33"/>
      <c r="EO196" s="29"/>
      <c r="EP196" s="33"/>
      <c r="EQ196" s="29" t="str">
        <f t="shared" si="147"/>
        <v/>
      </c>
      <c r="ES196" s="32" t="str">
        <f t="shared" si="148"/>
        <v/>
      </c>
      <c r="ET196" s="43"/>
      <c r="EU196" s="32" t="str">
        <f t="shared" ca="1" si="149"/>
        <v/>
      </c>
      <c r="EW196" s="32" t="str">
        <f>IFERROR(IFERROR(IF(EI196="","",SUMIFS(EU$101:EU196,$B$101:$B196,SWITCH\CALC\ACTIVE&amp;"*",$X$101:$X196, IF(CALCULATOR\LVL\FORMAT\ENTRY&lt;&gt;MARKER\CHECK,LVL\COL,"&gt;"""))),"") / IFERROR(IF(EI196="","",SUMIFS($BO$101:$BO196,$B$101:$B196,SWITCH\CALC\ACTIVE&amp;"*",$X$101:$X196, IF(CALCULATOR\LVL\FORMAT\ENTRY&lt;&gt;MARKER\CHECK,LVL\COL,"&gt;"""))),""),"")</f>
        <v/>
      </c>
      <c r="FI196" s="30" t="str">
        <f t="shared" si="150"/>
        <v/>
      </c>
      <c r="FM196" s="29"/>
      <c r="FN196" s="33"/>
      <c r="FO196" s="29"/>
      <c r="FP196" s="33"/>
      <c r="FQ196" s="29" t="str">
        <f t="shared" si="151"/>
        <v/>
      </c>
      <c r="FS196" s="32" t="str">
        <f t="shared" si="152"/>
        <v/>
      </c>
      <c r="FT196" s="43"/>
      <c r="FU196" s="32" t="str">
        <f t="shared" ca="1" si="153"/>
        <v/>
      </c>
      <c r="FW196" s="32" t="str">
        <f>IFERROR(IFERROR(IF(FI196="","",SUMIFS(FU$101:FU196,$B$101:$B196,SWITCH\CALC\ACTIVE&amp;"*",$X$101:$X196, IF(CALCULATOR\LVL\FORMAT\ENTRY&lt;&gt;MARKER\CHECK,LVL\COL,"&gt;"""))),"") / IFERROR(IF(FI196="","",SUMIFS($BO$101:$BO196,$B$101:$B196,SWITCH\CALC\ACTIVE&amp;"*",$X$101:$X196, IF(CALCULATOR\LVL\FORMAT\ENTRY&lt;&gt;MARKER\CHECK,LVL\COL,"&gt;"""))),""),"")</f>
        <v/>
      </c>
      <c r="FX196" s="175"/>
      <c r="FZ196" s="32" t="str">
        <f t="shared" ca="1" si="154"/>
        <v/>
      </c>
      <c r="GA196" s="32" t="str">
        <f t="shared" ref="GA196:GM196" ca="1" si="189">IFERROR(IF($J196=LARGE($J$101:$J$300,GA$98), ( INDEX( INDIRECT($FY$95),MATCH(LARGE($J$101:$J$300,GA$98),$J$101:$J$300,0)) ), FZ196 ),"")</f>
        <v/>
      </c>
      <c r="GB196" s="32" t="str">
        <f t="shared" ca="1" si="189"/>
        <v/>
      </c>
      <c r="GC196" s="32" t="str">
        <f t="shared" ca="1" si="189"/>
        <v/>
      </c>
      <c r="GD196" s="32" t="str">
        <f t="shared" ca="1" si="189"/>
        <v/>
      </c>
      <c r="GE196" s="32" t="str">
        <f t="shared" ca="1" si="189"/>
        <v/>
      </c>
      <c r="GF196" s="32" t="str">
        <f t="shared" ca="1" si="189"/>
        <v/>
      </c>
      <c r="GG196" s="32" t="str">
        <f t="shared" ca="1" si="189"/>
        <v/>
      </c>
      <c r="GH196" s="32" t="str">
        <f t="shared" ca="1" si="189"/>
        <v/>
      </c>
      <c r="GI196" s="32" t="str">
        <f t="shared" ca="1" si="189"/>
        <v/>
      </c>
      <c r="GJ196" s="32" t="str">
        <f t="shared" ca="1" si="189"/>
        <v/>
      </c>
      <c r="GK196" s="32" t="str">
        <f t="shared" ca="1" si="189"/>
        <v/>
      </c>
      <c r="GL196" s="32" t="str">
        <f t="shared" ca="1" si="189"/>
        <v/>
      </c>
      <c r="GM196" s="32" t="str">
        <f t="shared" ca="1" si="189"/>
        <v/>
      </c>
    </row>
    <row r="197" spans="2:195" ht="22.5" hidden="1" customHeight="1" thickTop="1" thickBot="1">
      <c r="B197" s="25" t="str">
        <f t="array" ref="B197">IFERROR(IF($AF197="","",IF($C197=SWITCH\CALC\INACTV,SWITCH\CALC\INACTV,IF($AG197="",SWITCH\CALC\INACTV,IF(AND(LARGE(IF($AF$101:$AF$300=$AF197,$AU$101:$AU$300),1)&gt;1,$AU197=1),SWITCH\CALC\INACTV,SWITCH\CALC\ACTIVE)))),SWITCH\CALC\ACTIVE)</f>
        <v/>
      </c>
      <c r="C197" s="25" t="str">
        <f ca="1">IFERROR(IF($AF197="","",IF(AND(CALCULATOR\LVL\FORMAT\ENTRY="",$X197&lt;&gt;LVL\COL),SWITCH\CALC\INACTV,IF(INDIRECT("'ENROLLMENT'!" &amp; SUBSTITUTE(ADDRESS(1,MATCH(C$1,#REF!,0),4),"1","") &amp; $AC197 )="","",INDIRECT("'ENROLLMENT'!" &amp; SUBSTITUTE(ADDRESS(1,MATCH(C$1,#REF!,0),4),"1","") &amp; $AC197 )))),"")</f>
        <v/>
      </c>
      <c r="D197" s="222" t="e">
        <f t="shared" ca="1" si="164"/>
        <v>#N/A</v>
      </c>
      <c r="F197" s="25">
        <v>-4</v>
      </c>
      <c r="H197" s="139" t="str">
        <f t="shared" ref="H197:H228" ca="1" si="190">IFERROR(IF($R197=COU\STATUS\ARCHIVE,"",ROUND(0.01*( ( INDEX(INDIRECT(IF($AG197=GRADE.LTR\D,AV$1,IF($AG197=GRADE.LTR\F,AV$2,AV$3))),MATCH($AF197,INDIRECT($AC$2),0)) ) * $AS197 ),4)),"")</f>
        <v/>
      </c>
      <c r="I197" s="140"/>
      <c r="J197" s="143" t="str">
        <f t="shared" ref="J197:J228" si="191">IFERROR(ROUND( IF($B197=SWITCH\CALC\INACTV,"",IF($AU197&gt;1,"",IF($AU197="","",IFERROR(IF($AG197=GRADE.LTR\D,( 1*$AS197 ),IF($AG197=GRADE.LTR\F,( 2*$AS197 ),IF($AG197=GRADE.LTR\SP,( 1*$AS197 ),0))),"") + IFERROR(IF($AF197="","",IF($B197=SWITCH\CALC\INACTV,"",($AS197*( ($H197)-ROUND((0.01*BU197),4) )))),"")))),4) + ( ROW()*0.0000001 ),"")</f>
        <v/>
      </c>
      <c r="L197" s="210">
        <f t="shared" si="169"/>
        <v>0</v>
      </c>
      <c r="N197" s="26" t="str">
        <f ca="1">IFERROR(IF(INDIRECT("'ENROLLMENT'!" &amp; SUBSTITUTE(ADDRESS(1,MATCH(N$1,#REF!,0),4),"1","") &amp; $AC197 )="","",INDIRECT("'ENROLLMENT'!" &amp; SUBSTITUTE(ADDRESS(1,MATCH(N$1,#REF!,0),4),"1","") &amp; $AC197 )),"")</f>
        <v/>
      </c>
      <c r="R197" s="27" t="str">
        <f t="shared" ca="1" si="137"/>
        <v/>
      </c>
      <c r="V197" s="27"/>
      <c r="X197" s="27" t="str">
        <f ca="1">IFERROR(IF(INDIRECT("'ENROLLMENT'!" &amp; SUBSTITUTE(ADDRESS(1,MATCH(X$1,#REF!,0),4),"1","") &amp; $AC197 )="","",INDIRECT("'ENROLLMENT'!" &amp; SUBSTITUTE(ADDRESS(1,MATCH(X$1,#REF!,0),4),"1","") &amp; $AC197 )),"")</f>
        <v/>
      </c>
      <c r="Z197" s="4"/>
      <c r="AB197" s="18"/>
      <c r="AC197" s="25" t="str">
        <f t="shared" ca="1" si="156"/>
        <v/>
      </c>
      <c r="AD197" s="20"/>
      <c r="AE197" s="18"/>
      <c r="AF197" s="26"/>
      <c r="AG197" s="30"/>
      <c r="AH197" s="28"/>
      <c r="AI197" s="241"/>
      <c r="AJ197" s="242"/>
      <c r="AK197" s="242"/>
      <c r="AL197" s="242"/>
      <c r="AM197" s="242"/>
      <c r="AN197" s="242"/>
      <c r="AO197" s="242"/>
      <c r="AP197" s="242"/>
      <c r="AQ197" s="243"/>
      <c r="AR197" s="28"/>
      <c r="AS197" s="29"/>
      <c r="AT197" s="19"/>
      <c r="AU197" s="27"/>
      <c r="AV197" s="20"/>
      <c r="AZ197" s="31"/>
      <c r="BM197" s="29" t="str">
        <f ca="1">IFERROR(IF(INDIRECT("'ENROLLMENT'!" &amp; SUBSTITUTE(ADDRESS(1,MATCH(BM$1,#REF!,0),4),"1","") &amp; $AC197 )="","",INDIRECT("'ENROLLMENT'!" &amp; SUBSTITUTE(ADDRESS(1,MATCH(BM$1,#REF!,0),4),"1","") &amp; $AC197 )),"")</f>
        <v/>
      </c>
      <c r="BN197" s="33"/>
      <c r="BO197" s="29" t="str">
        <f ca="1">IFERROR(IF(INDIRECT("'ENROLLMENT'!" &amp; SUBSTITUTE(ADDRESS(1,MATCH(BO$1,#REF!,0),4),"1","") &amp; $AC197 )="","",INDIRECT("'ENROLLMENT'!" &amp; SUBSTITUTE(ADDRESS(1,MATCH(BO$1,#REF!,0),4),"1","") &amp; $AC197 )),"")</f>
        <v/>
      </c>
      <c r="BP197" s="33"/>
      <c r="BQ197" s="29" t="str">
        <f ca="1">IFERROR(IF(INDIRECT("'ENROLLMENT'!" &amp; SUBSTITUTE(ADDRESS(1,MATCH(BQ$1,#REF!,0),4),"1","") &amp; $AC197 )="","",INDIRECT("'ENROLLMENT'!" &amp; SUBSTITUTE(ADDRESS(1,MATCH(BQ$1,#REF!,0),4),"1","") &amp; $AC197 )),"")</f>
        <v/>
      </c>
      <c r="BS197" s="32" t="str">
        <f ca="1">IFERROR(IF(INDIRECT("'ENROLLMENT'!" &amp; SUBSTITUTE(ADDRESS(1,MATCH(BS$1,#REF!,0),4),"1","") &amp; $AC197 )="","",INDIRECT("'ENROLLMENT'!" &amp; SUBSTITUTE(ADDRESS(1,MATCH(BS$1,#REF!,0),4),"1","") &amp; $AC197 )),"")</f>
        <v/>
      </c>
      <c r="BT197" s="43"/>
      <c r="BU197" s="32" t="str">
        <f ca="1">IFERROR(IF(INDIRECT("'ENROLLMENT'!" &amp; SUBSTITUTE(ADDRESS(1,MATCH(BU$1,#REF!,0),4),"1","") &amp; $AC197 )="","",INDIRECT("'ENROLLMENT'!" &amp; SUBSTITUTE(ADDRESS(1,MATCH(BU$1,#REF!,0),4),"1","") &amp; $AC197 )),"")</f>
        <v/>
      </c>
      <c r="BW197" s="33"/>
      <c r="BZ197" s="27"/>
      <c r="CI197" s="30" t="str">
        <f t="shared" si="138"/>
        <v/>
      </c>
      <c r="CM197" s="29"/>
      <c r="CN197" s="33"/>
      <c r="CO197" s="29"/>
      <c r="CP197" s="33"/>
      <c r="CQ197" s="29" t="str">
        <f t="shared" ref="CQ197:CQ228" si="192">IFERROR(IF($AF197="","",IF($BO197&lt;1,0,IF(CS197&lt;1,0,$BO197))),"")</f>
        <v/>
      </c>
      <c r="CS197" s="32" t="str">
        <f t="shared" ref="CS197:CS228" si="193">IFERROR(IF(INDEX(GRADE.VAL,MATCH(CI197,GRADE.LTR,0))="","",INDEX(GRADE.VAL,MATCH(CI197,GRADE.LTR,0))),"")</f>
        <v/>
      </c>
      <c r="CT197" s="43"/>
      <c r="CU197" s="32" t="str">
        <f t="shared" ca="1" si="141"/>
        <v/>
      </c>
      <c r="CW197" s="32" t="str">
        <f>IFERROR(IFERROR(IF(CI197="","",SUMIFS(CU$101:CU197,$B$101:$B197,SWITCH\CALC\ACTIVE&amp;"*",$X$101:$X197, IF(CALCULATOR\LVL\FORMAT\ENTRY&lt;&gt;MARKER\CHECK,LVL\COL,"&gt;"""))),"") / IFERROR(IF(CI197="","",SUMIFS($BO$101:$BO197,$B$101:$B197,SWITCH\CALC\ACTIVE&amp;"*",$X$101:$X197, IF(CALCULATOR\LVL\FORMAT\ENTRY&lt;&gt;MARKER\CHECK,LVL\COL,"&gt;"""))),""),"")</f>
        <v/>
      </c>
      <c r="DI197" s="30" t="str">
        <f t="shared" si="142"/>
        <v/>
      </c>
      <c r="DM197" s="29"/>
      <c r="DN197" s="33"/>
      <c r="DO197" s="29"/>
      <c r="DP197" s="33"/>
      <c r="DQ197" s="29" t="str">
        <f t="shared" ref="DQ197:DQ228" si="194">IFERROR(IF($AF197="","",IF($BO197&lt;1,0,IF(DS197&lt;1,0,$BO197))),"")</f>
        <v/>
      </c>
      <c r="DS197" s="32" t="str">
        <f t="shared" ref="DS197:DS228" si="195">IFERROR(IF(INDEX(GRADE.VAL,MATCH(DI197,GRADE.LTR,0))="","",INDEX(GRADE.VAL,MATCH(DI197,GRADE.LTR,0))),"")</f>
        <v/>
      </c>
      <c r="DT197" s="43"/>
      <c r="DU197" s="32" t="str">
        <f t="shared" ca="1" si="145"/>
        <v/>
      </c>
      <c r="DW197" s="32" t="str">
        <f>IFERROR(IFERROR(IF(DI197="","",SUMIFS(DU$101:DU197,$B$101:$B197,SWITCH\CALC\ACTIVE&amp;"*",$X$101:$X197, IF(CALCULATOR\LVL\FORMAT\ENTRY&lt;&gt;MARKER\CHECK,LVL\COL,"&gt;"""))),"") / IFERROR(IF(DI197="","",SUMIFS($BO$101:$BO197,$B$101:$B197,SWITCH\CALC\ACTIVE&amp;"*",$X$101:$X197, IF(CALCULATOR\LVL\FORMAT\ENTRY&lt;&gt;MARKER\CHECK,LVL\COL,"&gt;"""))),""),"")</f>
        <v/>
      </c>
      <c r="EI197" s="30" t="str">
        <f t="shared" si="146"/>
        <v/>
      </c>
      <c r="EM197" s="29"/>
      <c r="EN197" s="33"/>
      <c r="EO197" s="29"/>
      <c r="EP197" s="33"/>
      <c r="EQ197" s="29" t="str">
        <f t="shared" ref="EQ197:EQ228" si="196">IFERROR(IF($AF197="","",IF($BO197&lt;1,0,IF(ES197&lt;1,0,$BO197))),"")</f>
        <v/>
      </c>
      <c r="ES197" s="32" t="str">
        <f t="shared" ref="ES197:ES228" si="197">IFERROR(IF(INDEX(GRADE.VAL,MATCH(EI197,GRADE.LTR,0))="","",INDEX(GRADE.VAL,MATCH(EI197,GRADE.LTR,0))),"")</f>
        <v/>
      </c>
      <c r="ET197" s="43"/>
      <c r="EU197" s="32" t="str">
        <f t="shared" ca="1" si="149"/>
        <v/>
      </c>
      <c r="EW197" s="32" t="str">
        <f>IFERROR(IFERROR(IF(EI197="","",SUMIFS(EU$101:EU197,$B$101:$B197,SWITCH\CALC\ACTIVE&amp;"*",$X$101:$X197, IF(CALCULATOR\LVL\FORMAT\ENTRY&lt;&gt;MARKER\CHECK,LVL\COL,"&gt;"""))),"") / IFERROR(IF(EI197="","",SUMIFS($BO$101:$BO197,$B$101:$B197,SWITCH\CALC\ACTIVE&amp;"*",$X$101:$X197, IF(CALCULATOR\LVL\FORMAT\ENTRY&lt;&gt;MARKER\CHECK,LVL\COL,"&gt;"""))),""),"")</f>
        <v/>
      </c>
      <c r="FI197" s="30" t="str">
        <f t="shared" si="150"/>
        <v/>
      </c>
      <c r="FM197" s="29"/>
      <c r="FN197" s="33"/>
      <c r="FO197" s="29"/>
      <c r="FP197" s="33"/>
      <c r="FQ197" s="29" t="str">
        <f t="shared" ref="FQ197:FQ228" si="198">IFERROR(IF($AF197="","",IF($BO197&lt;1,0,IF(FS197&lt;1,0,$BO197))),"")</f>
        <v/>
      </c>
      <c r="FS197" s="32" t="str">
        <f t="shared" si="152"/>
        <v/>
      </c>
      <c r="FT197" s="43"/>
      <c r="FU197" s="32" t="str">
        <f t="shared" ca="1" si="153"/>
        <v/>
      </c>
      <c r="FW197" s="32" t="str">
        <f>IFERROR(IFERROR(IF(FI197="","",SUMIFS(FU$101:FU197,$B$101:$B197,SWITCH\CALC\ACTIVE&amp;"*",$X$101:$X197, IF(CALCULATOR\LVL\FORMAT\ENTRY&lt;&gt;MARKER\CHECK,LVL\COL,"&gt;"""))),"") / IFERROR(IF(FI197="","",SUMIFS($BO$101:$BO197,$B$101:$B197,SWITCH\CALC\ACTIVE&amp;"*",$X$101:$X197, IF(CALCULATOR\LVL\FORMAT\ENTRY&lt;&gt;MARKER\CHECK,LVL\COL,"&gt;"""))),""),"")</f>
        <v/>
      </c>
      <c r="FX197" s="175"/>
      <c r="FZ197" s="32" t="str">
        <f t="shared" ref="FZ197:FZ228" ca="1" si="199">IFERROR(IF($J197=LARGE($J$101:$J$300,FZ$98), ( INDEX( INDIRECT($FY$95),MATCH(LARGE($J$101:$J$300,FZ$98),$J$101:$J$300,0)) ), $BU197 ),"")</f>
        <v/>
      </c>
      <c r="GA197" s="32" t="str">
        <f t="shared" ref="GA197:GM197" ca="1" si="200">IFERROR(IF($J197=LARGE($J$101:$J$300,GA$98), ( INDEX( INDIRECT($FY$95),MATCH(LARGE($J$101:$J$300,GA$98),$J$101:$J$300,0)) ), FZ197 ),"")</f>
        <v/>
      </c>
      <c r="GB197" s="32" t="str">
        <f t="shared" ca="1" si="200"/>
        <v/>
      </c>
      <c r="GC197" s="32" t="str">
        <f t="shared" ca="1" si="200"/>
        <v/>
      </c>
      <c r="GD197" s="32" t="str">
        <f t="shared" ca="1" si="200"/>
        <v/>
      </c>
      <c r="GE197" s="32" t="str">
        <f t="shared" ca="1" si="200"/>
        <v/>
      </c>
      <c r="GF197" s="32" t="str">
        <f t="shared" ca="1" si="200"/>
        <v/>
      </c>
      <c r="GG197" s="32" t="str">
        <f t="shared" ca="1" si="200"/>
        <v/>
      </c>
      <c r="GH197" s="32" t="str">
        <f t="shared" ca="1" si="200"/>
        <v/>
      </c>
      <c r="GI197" s="32" t="str">
        <f t="shared" ca="1" si="200"/>
        <v/>
      </c>
      <c r="GJ197" s="32" t="str">
        <f t="shared" ca="1" si="200"/>
        <v/>
      </c>
      <c r="GK197" s="32" t="str">
        <f t="shared" ca="1" si="200"/>
        <v/>
      </c>
      <c r="GL197" s="32" t="str">
        <f t="shared" ca="1" si="200"/>
        <v/>
      </c>
      <c r="GM197" s="32" t="str">
        <f t="shared" ca="1" si="200"/>
        <v/>
      </c>
    </row>
    <row r="198" spans="2:195" ht="22.5" hidden="1" customHeight="1" thickTop="1" thickBot="1">
      <c r="B198" s="25" t="str">
        <f t="array" ref="B198">IFERROR(IF($AF198="","",IF($C198=SWITCH\CALC\INACTV,SWITCH\CALC\INACTV,IF($AG198="",SWITCH\CALC\INACTV,IF(AND(LARGE(IF($AF$101:$AF$300=$AF198,$AU$101:$AU$300),1)&gt;1,$AU198=1),SWITCH\CALC\INACTV,SWITCH\CALC\ACTIVE)))),SWITCH\CALC\ACTIVE)</f>
        <v/>
      </c>
      <c r="C198" s="25" t="str">
        <f ca="1">IFERROR(IF($AF198="","",IF(AND(CALCULATOR\LVL\FORMAT\ENTRY="",$X198&lt;&gt;LVL\COL),SWITCH\CALC\INACTV,IF(INDIRECT("'ENROLLMENT'!" &amp; SUBSTITUTE(ADDRESS(1,MATCH(C$1,#REF!,0),4),"1","") &amp; $AC198 )="","",INDIRECT("'ENROLLMENT'!" &amp; SUBSTITUTE(ADDRESS(1,MATCH(C$1,#REF!,0),4),"1","") &amp; $AC198 )))),"")</f>
        <v/>
      </c>
      <c r="D198" s="222" t="e">
        <f t="shared" ca="1" si="164"/>
        <v>#N/A</v>
      </c>
      <c r="F198" s="25">
        <v>-3</v>
      </c>
      <c r="H198" s="139" t="str">
        <f t="shared" ca="1" si="190"/>
        <v/>
      </c>
      <c r="I198" s="140"/>
      <c r="J198" s="143" t="str">
        <f t="shared" si="191"/>
        <v/>
      </c>
      <c r="L198" s="210">
        <f t="shared" si="169"/>
        <v>0</v>
      </c>
      <c r="N198" s="26" t="str">
        <f ca="1">IFERROR(IF(INDIRECT("'ENROLLMENT'!" &amp; SUBSTITUTE(ADDRESS(1,MATCH(N$1,#REF!,0),4),"1","") &amp; $AC198 )="","",INDIRECT("'ENROLLMENT'!" &amp; SUBSTITUTE(ADDRESS(1,MATCH(N$1,#REF!,0),4),"1","") &amp; $AC198 )),"")</f>
        <v/>
      </c>
      <c r="R198" s="27" t="str">
        <f t="shared" ca="1" si="137"/>
        <v/>
      </c>
      <c r="V198" s="27"/>
      <c r="X198" s="27" t="str">
        <f ca="1">IFERROR(IF(INDIRECT("'ENROLLMENT'!" &amp; SUBSTITUTE(ADDRESS(1,MATCH(X$1,#REF!,0),4),"1","") &amp; $AC198 )="","",INDIRECT("'ENROLLMENT'!" &amp; SUBSTITUTE(ADDRESS(1,MATCH(X$1,#REF!,0),4),"1","") &amp; $AC198 )),"")</f>
        <v/>
      </c>
      <c r="Z198" s="4"/>
      <c r="AB198" s="18"/>
      <c r="AC198" s="25" t="str">
        <f t="shared" ca="1" si="156"/>
        <v/>
      </c>
      <c r="AD198" s="20"/>
      <c r="AE198" s="18"/>
      <c r="AF198" s="26"/>
      <c r="AG198" s="30"/>
      <c r="AH198" s="28"/>
      <c r="AI198" s="241"/>
      <c r="AJ198" s="242"/>
      <c r="AK198" s="242"/>
      <c r="AL198" s="242"/>
      <c r="AM198" s="242"/>
      <c r="AN198" s="242"/>
      <c r="AO198" s="242"/>
      <c r="AP198" s="242"/>
      <c r="AQ198" s="243"/>
      <c r="AR198" s="28"/>
      <c r="AS198" s="29"/>
      <c r="AT198" s="19"/>
      <c r="AU198" s="27"/>
      <c r="AV198" s="20"/>
      <c r="AZ198" s="31"/>
      <c r="BM198" s="29" t="str">
        <f ca="1">IFERROR(IF(INDIRECT("'ENROLLMENT'!" &amp; SUBSTITUTE(ADDRESS(1,MATCH(BM$1,#REF!,0),4),"1","") &amp; $AC198 )="","",INDIRECT("'ENROLLMENT'!" &amp; SUBSTITUTE(ADDRESS(1,MATCH(BM$1,#REF!,0),4),"1","") &amp; $AC198 )),"")</f>
        <v/>
      </c>
      <c r="BN198" s="33"/>
      <c r="BO198" s="29" t="str">
        <f ca="1">IFERROR(IF(INDIRECT("'ENROLLMENT'!" &amp; SUBSTITUTE(ADDRESS(1,MATCH(BO$1,#REF!,0),4),"1","") &amp; $AC198 )="","",INDIRECT("'ENROLLMENT'!" &amp; SUBSTITUTE(ADDRESS(1,MATCH(BO$1,#REF!,0),4),"1","") &amp; $AC198 )),"")</f>
        <v/>
      </c>
      <c r="BP198" s="33"/>
      <c r="BQ198" s="29" t="str">
        <f ca="1">IFERROR(IF(INDIRECT("'ENROLLMENT'!" &amp; SUBSTITUTE(ADDRESS(1,MATCH(BQ$1,#REF!,0),4),"1","") &amp; $AC198 )="","",INDIRECT("'ENROLLMENT'!" &amp; SUBSTITUTE(ADDRESS(1,MATCH(BQ$1,#REF!,0),4),"1","") &amp; $AC198 )),"")</f>
        <v/>
      </c>
      <c r="BS198" s="32" t="str">
        <f ca="1">IFERROR(IF(INDIRECT("'ENROLLMENT'!" &amp; SUBSTITUTE(ADDRESS(1,MATCH(BS$1,#REF!,0),4),"1","") &amp; $AC198 )="","",INDIRECT("'ENROLLMENT'!" &amp; SUBSTITUTE(ADDRESS(1,MATCH(BS$1,#REF!,0),4),"1","") &amp; $AC198 )),"")</f>
        <v/>
      </c>
      <c r="BT198" s="43"/>
      <c r="BU198" s="32" t="str">
        <f ca="1">IFERROR(IF(INDIRECT("'ENROLLMENT'!" &amp; SUBSTITUTE(ADDRESS(1,MATCH(BU$1,#REF!,0),4),"1","") &amp; $AC198 )="","",INDIRECT("'ENROLLMENT'!" &amp; SUBSTITUTE(ADDRESS(1,MATCH(BU$1,#REF!,0),4),"1","") &amp; $AC198 )),"")</f>
        <v/>
      </c>
      <c r="BW198" s="33"/>
      <c r="BZ198" s="27"/>
      <c r="CI198" s="30" t="str">
        <f t="shared" si="138"/>
        <v/>
      </c>
      <c r="CM198" s="29"/>
      <c r="CN198" s="33"/>
      <c r="CO198" s="29"/>
      <c r="CP198" s="33"/>
      <c r="CQ198" s="29" t="str">
        <f t="shared" si="192"/>
        <v/>
      </c>
      <c r="CS198" s="32" t="str">
        <f t="shared" si="193"/>
        <v/>
      </c>
      <c r="CT198" s="43"/>
      <c r="CU198" s="32" t="str">
        <f t="shared" ca="1" si="141"/>
        <v/>
      </c>
      <c r="CW198" s="32" t="str">
        <f>IFERROR(IFERROR(IF(CI198="","",SUMIFS(CU$101:CU198,$B$101:$B198,SWITCH\CALC\ACTIVE&amp;"*",$X$101:$X198, IF(CALCULATOR\LVL\FORMAT\ENTRY&lt;&gt;MARKER\CHECK,LVL\COL,"&gt;"""))),"") / IFERROR(IF(CI198="","",SUMIFS($BO$101:$BO198,$B$101:$B198,SWITCH\CALC\ACTIVE&amp;"*",$X$101:$X198, IF(CALCULATOR\LVL\FORMAT\ENTRY&lt;&gt;MARKER\CHECK,LVL\COL,"&gt;"""))),""),"")</f>
        <v/>
      </c>
      <c r="DI198" s="30" t="str">
        <f t="shared" si="142"/>
        <v/>
      </c>
      <c r="DM198" s="29"/>
      <c r="DN198" s="33"/>
      <c r="DO198" s="29"/>
      <c r="DP198" s="33"/>
      <c r="DQ198" s="29" t="str">
        <f t="shared" si="194"/>
        <v/>
      </c>
      <c r="DS198" s="32" t="str">
        <f t="shared" si="195"/>
        <v/>
      </c>
      <c r="DT198" s="43"/>
      <c r="DU198" s="32" t="str">
        <f t="shared" ca="1" si="145"/>
        <v/>
      </c>
      <c r="DW198" s="32" t="str">
        <f>IFERROR(IFERROR(IF(DI198="","",SUMIFS(DU$101:DU198,$B$101:$B198,SWITCH\CALC\ACTIVE&amp;"*",$X$101:$X198, IF(CALCULATOR\LVL\FORMAT\ENTRY&lt;&gt;MARKER\CHECK,LVL\COL,"&gt;"""))),"") / IFERROR(IF(DI198="","",SUMIFS($BO$101:$BO198,$B$101:$B198,SWITCH\CALC\ACTIVE&amp;"*",$X$101:$X198, IF(CALCULATOR\LVL\FORMAT\ENTRY&lt;&gt;MARKER\CHECK,LVL\COL,"&gt;"""))),""),"")</f>
        <v/>
      </c>
      <c r="EI198" s="30" t="str">
        <f t="shared" si="146"/>
        <v/>
      </c>
      <c r="EM198" s="29"/>
      <c r="EN198" s="33"/>
      <c r="EO198" s="29"/>
      <c r="EP198" s="33"/>
      <c r="EQ198" s="29" t="str">
        <f t="shared" si="196"/>
        <v/>
      </c>
      <c r="ES198" s="32" t="str">
        <f t="shared" si="197"/>
        <v/>
      </c>
      <c r="ET198" s="43"/>
      <c r="EU198" s="32" t="str">
        <f t="shared" ca="1" si="149"/>
        <v/>
      </c>
      <c r="EW198" s="32" t="str">
        <f>IFERROR(IFERROR(IF(EI198="","",SUMIFS(EU$101:EU198,$B$101:$B198,SWITCH\CALC\ACTIVE&amp;"*",$X$101:$X198, IF(CALCULATOR\LVL\FORMAT\ENTRY&lt;&gt;MARKER\CHECK,LVL\COL,"&gt;"""))),"") / IFERROR(IF(EI198="","",SUMIFS($BO$101:$BO198,$B$101:$B198,SWITCH\CALC\ACTIVE&amp;"*",$X$101:$X198, IF(CALCULATOR\LVL\FORMAT\ENTRY&lt;&gt;MARKER\CHECK,LVL\COL,"&gt;"""))),""),"")</f>
        <v/>
      </c>
      <c r="FI198" s="30" t="str">
        <f t="shared" si="150"/>
        <v/>
      </c>
      <c r="FM198" s="29"/>
      <c r="FN198" s="33"/>
      <c r="FO198" s="29"/>
      <c r="FP198" s="33"/>
      <c r="FQ198" s="29" t="str">
        <f t="shared" si="198"/>
        <v/>
      </c>
      <c r="FS198" s="32" t="str">
        <f t="shared" si="152"/>
        <v/>
      </c>
      <c r="FT198" s="43"/>
      <c r="FU198" s="32" t="str">
        <f t="shared" ca="1" si="153"/>
        <v/>
      </c>
      <c r="FW198" s="32" t="str">
        <f>IFERROR(IFERROR(IF(FI198="","",SUMIFS(FU$101:FU198,$B$101:$B198,SWITCH\CALC\ACTIVE&amp;"*",$X$101:$X198, IF(CALCULATOR\LVL\FORMAT\ENTRY&lt;&gt;MARKER\CHECK,LVL\COL,"&gt;"""))),"") / IFERROR(IF(FI198="","",SUMIFS($BO$101:$BO198,$B$101:$B198,SWITCH\CALC\ACTIVE&amp;"*",$X$101:$X198, IF(CALCULATOR\LVL\FORMAT\ENTRY&lt;&gt;MARKER\CHECK,LVL\COL,"&gt;"""))),""),"")</f>
        <v/>
      </c>
      <c r="FX198" s="175"/>
      <c r="FZ198" s="32" t="str">
        <f t="shared" ca="1" si="199"/>
        <v/>
      </c>
      <c r="GA198" s="32" t="str">
        <f t="shared" ref="GA198:GM198" ca="1" si="201">IFERROR(IF($J198=LARGE($J$101:$J$300,GA$98), ( INDEX( INDIRECT($FY$95),MATCH(LARGE($J$101:$J$300,GA$98),$J$101:$J$300,0)) ), FZ198 ),"")</f>
        <v/>
      </c>
      <c r="GB198" s="32" t="str">
        <f t="shared" ca="1" si="201"/>
        <v/>
      </c>
      <c r="GC198" s="32" t="str">
        <f t="shared" ca="1" si="201"/>
        <v/>
      </c>
      <c r="GD198" s="32" t="str">
        <f t="shared" ca="1" si="201"/>
        <v/>
      </c>
      <c r="GE198" s="32" t="str">
        <f t="shared" ca="1" si="201"/>
        <v/>
      </c>
      <c r="GF198" s="32" t="str">
        <f t="shared" ca="1" si="201"/>
        <v/>
      </c>
      <c r="GG198" s="32" t="str">
        <f t="shared" ca="1" si="201"/>
        <v/>
      </c>
      <c r="GH198" s="32" t="str">
        <f t="shared" ca="1" si="201"/>
        <v/>
      </c>
      <c r="GI198" s="32" t="str">
        <f t="shared" ca="1" si="201"/>
        <v/>
      </c>
      <c r="GJ198" s="32" t="str">
        <f t="shared" ca="1" si="201"/>
        <v/>
      </c>
      <c r="GK198" s="32" t="str">
        <f t="shared" ca="1" si="201"/>
        <v/>
      </c>
      <c r="GL198" s="32" t="str">
        <f t="shared" ca="1" si="201"/>
        <v/>
      </c>
      <c r="GM198" s="32" t="str">
        <f t="shared" ca="1" si="201"/>
        <v/>
      </c>
    </row>
    <row r="199" spans="2:195" ht="22.5" hidden="1" customHeight="1" thickTop="1" thickBot="1">
      <c r="B199" s="25" t="str">
        <f t="array" ref="B199">IFERROR(IF($AF199="","",IF($C199=SWITCH\CALC\INACTV,SWITCH\CALC\INACTV,IF($AG199="",SWITCH\CALC\INACTV,IF(AND(LARGE(IF($AF$101:$AF$300=$AF199,$AU$101:$AU$300),1)&gt;1,$AU199=1),SWITCH\CALC\INACTV,SWITCH\CALC\ACTIVE)))),SWITCH\CALC\ACTIVE)</f>
        <v/>
      </c>
      <c r="C199" s="25" t="str">
        <f ca="1">IFERROR(IF($AF199="","",IF(AND(CALCULATOR\LVL\FORMAT\ENTRY="",$X199&lt;&gt;LVL\COL),SWITCH\CALC\INACTV,IF(INDIRECT("'ENROLLMENT'!" &amp; SUBSTITUTE(ADDRESS(1,MATCH(C$1,#REF!,0),4),"1","") &amp; $AC199 )="","",INDIRECT("'ENROLLMENT'!" &amp; SUBSTITUTE(ADDRESS(1,MATCH(C$1,#REF!,0),4),"1","") &amp; $AC199 )))),"")</f>
        <v/>
      </c>
      <c r="D199" s="222" t="e">
        <f t="shared" ca="1" si="164"/>
        <v>#N/A</v>
      </c>
      <c r="F199" s="25">
        <v>-2</v>
      </c>
      <c r="H199" s="139" t="str">
        <f t="shared" ca="1" si="190"/>
        <v/>
      </c>
      <c r="I199" s="140"/>
      <c r="J199" s="143" t="str">
        <f t="shared" si="191"/>
        <v/>
      </c>
      <c r="L199" s="210">
        <f t="shared" si="169"/>
        <v>0</v>
      </c>
      <c r="N199" s="26" t="str">
        <f ca="1">IFERROR(IF(INDIRECT("'ENROLLMENT'!" &amp; SUBSTITUTE(ADDRESS(1,MATCH(N$1,#REF!,0),4),"1","") &amp; $AC199 )="","",INDIRECT("'ENROLLMENT'!" &amp; SUBSTITUTE(ADDRESS(1,MATCH(N$1,#REF!,0),4),"1","") &amp; $AC199 )),"")</f>
        <v/>
      </c>
      <c r="R199" s="27" t="str">
        <f t="shared" ca="1" si="137"/>
        <v/>
      </c>
      <c r="V199" s="27"/>
      <c r="X199" s="27" t="str">
        <f ca="1">IFERROR(IF(INDIRECT("'ENROLLMENT'!" &amp; SUBSTITUTE(ADDRESS(1,MATCH(X$1,#REF!,0),4),"1","") &amp; $AC199 )="","",INDIRECT("'ENROLLMENT'!" &amp; SUBSTITUTE(ADDRESS(1,MATCH(X$1,#REF!,0),4),"1","") &amp; $AC199 )),"")</f>
        <v/>
      </c>
      <c r="Z199" s="4"/>
      <c r="AB199" s="18"/>
      <c r="AC199" s="25" t="str">
        <f t="shared" ca="1" si="156"/>
        <v/>
      </c>
      <c r="AD199" s="20"/>
      <c r="AE199" s="18"/>
      <c r="AF199" s="26"/>
      <c r="AG199" s="30"/>
      <c r="AH199" s="28"/>
      <c r="AI199" s="241"/>
      <c r="AJ199" s="242"/>
      <c r="AK199" s="242"/>
      <c r="AL199" s="242"/>
      <c r="AM199" s="242"/>
      <c r="AN199" s="242"/>
      <c r="AO199" s="242"/>
      <c r="AP199" s="242"/>
      <c r="AQ199" s="243"/>
      <c r="AR199" s="28"/>
      <c r="AS199" s="29"/>
      <c r="AT199" s="19"/>
      <c r="AU199" s="27"/>
      <c r="AV199" s="20"/>
      <c r="AZ199" s="31"/>
      <c r="BM199" s="29" t="str">
        <f ca="1">IFERROR(IF(INDIRECT("'ENROLLMENT'!" &amp; SUBSTITUTE(ADDRESS(1,MATCH(BM$1,#REF!,0),4),"1","") &amp; $AC199 )="","",INDIRECT("'ENROLLMENT'!" &amp; SUBSTITUTE(ADDRESS(1,MATCH(BM$1,#REF!,0),4),"1","") &amp; $AC199 )),"")</f>
        <v/>
      </c>
      <c r="BN199" s="33"/>
      <c r="BO199" s="29" t="str">
        <f ca="1">IFERROR(IF(INDIRECT("'ENROLLMENT'!" &amp; SUBSTITUTE(ADDRESS(1,MATCH(BO$1,#REF!,0),4),"1","") &amp; $AC199 )="","",INDIRECT("'ENROLLMENT'!" &amp; SUBSTITUTE(ADDRESS(1,MATCH(BO$1,#REF!,0),4),"1","") &amp; $AC199 )),"")</f>
        <v/>
      </c>
      <c r="BP199" s="33"/>
      <c r="BQ199" s="29" t="str">
        <f ca="1">IFERROR(IF(INDIRECT("'ENROLLMENT'!" &amp; SUBSTITUTE(ADDRESS(1,MATCH(BQ$1,#REF!,0),4),"1","") &amp; $AC199 )="","",INDIRECT("'ENROLLMENT'!" &amp; SUBSTITUTE(ADDRESS(1,MATCH(BQ$1,#REF!,0),4),"1","") &amp; $AC199 )),"")</f>
        <v/>
      </c>
      <c r="BS199" s="32" t="str">
        <f ca="1">IFERROR(IF(INDIRECT("'ENROLLMENT'!" &amp; SUBSTITUTE(ADDRESS(1,MATCH(BS$1,#REF!,0),4),"1","") &amp; $AC199 )="","",INDIRECT("'ENROLLMENT'!" &amp; SUBSTITUTE(ADDRESS(1,MATCH(BS$1,#REF!,0),4),"1","") &amp; $AC199 )),"")</f>
        <v/>
      </c>
      <c r="BT199" s="43"/>
      <c r="BU199" s="32" t="str">
        <f ca="1">IFERROR(IF(INDIRECT("'ENROLLMENT'!" &amp; SUBSTITUTE(ADDRESS(1,MATCH(BU$1,#REF!,0),4),"1","") &amp; $AC199 )="","",INDIRECT("'ENROLLMENT'!" &amp; SUBSTITUTE(ADDRESS(1,MATCH(BU$1,#REF!,0),4),"1","") &amp; $AC199 )),"")</f>
        <v/>
      </c>
      <c r="BW199" s="33"/>
      <c r="BZ199" s="27"/>
      <c r="CI199" s="30" t="str">
        <f t="shared" si="138"/>
        <v/>
      </c>
      <c r="CM199" s="29"/>
      <c r="CN199" s="33"/>
      <c r="CO199" s="29"/>
      <c r="CP199" s="33"/>
      <c r="CQ199" s="29" t="str">
        <f t="shared" si="192"/>
        <v/>
      </c>
      <c r="CS199" s="32" t="str">
        <f t="shared" si="193"/>
        <v/>
      </c>
      <c r="CT199" s="43"/>
      <c r="CU199" s="32" t="str">
        <f t="shared" ca="1" si="141"/>
        <v/>
      </c>
      <c r="CW199" s="32" t="str">
        <f>IFERROR(IFERROR(IF(CI199="","",SUMIFS(CU$101:CU199,$B$101:$B199,SWITCH\CALC\ACTIVE&amp;"*",$X$101:$X199, IF(CALCULATOR\LVL\FORMAT\ENTRY&lt;&gt;MARKER\CHECK,LVL\COL,"&gt;"""))),"") / IFERROR(IF(CI199="","",SUMIFS($BO$101:$BO199,$B$101:$B199,SWITCH\CALC\ACTIVE&amp;"*",$X$101:$X199, IF(CALCULATOR\LVL\FORMAT\ENTRY&lt;&gt;MARKER\CHECK,LVL\COL,"&gt;"""))),""),"")</f>
        <v/>
      </c>
      <c r="DI199" s="30" t="str">
        <f t="shared" si="142"/>
        <v/>
      </c>
      <c r="DM199" s="29"/>
      <c r="DN199" s="33"/>
      <c r="DO199" s="29"/>
      <c r="DP199" s="33"/>
      <c r="DQ199" s="29" t="str">
        <f t="shared" si="194"/>
        <v/>
      </c>
      <c r="DS199" s="32" t="str">
        <f t="shared" si="195"/>
        <v/>
      </c>
      <c r="DT199" s="43"/>
      <c r="DU199" s="32" t="str">
        <f t="shared" ca="1" si="145"/>
        <v/>
      </c>
      <c r="DW199" s="32" t="str">
        <f>IFERROR(IFERROR(IF(DI199="","",SUMIFS(DU$101:DU199,$B$101:$B199,SWITCH\CALC\ACTIVE&amp;"*",$X$101:$X199, IF(CALCULATOR\LVL\FORMAT\ENTRY&lt;&gt;MARKER\CHECK,LVL\COL,"&gt;"""))),"") / IFERROR(IF(DI199="","",SUMIFS($BO$101:$BO199,$B$101:$B199,SWITCH\CALC\ACTIVE&amp;"*",$X$101:$X199, IF(CALCULATOR\LVL\FORMAT\ENTRY&lt;&gt;MARKER\CHECK,LVL\COL,"&gt;"""))),""),"")</f>
        <v/>
      </c>
      <c r="EI199" s="30" t="str">
        <f t="shared" si="146"/>
        <v/>
      </c>
      <c r="EM199" s="29"/>
      <c r="EN199" s="33"/>
      <c r="EO199" s="29"/>
      <c r="EP199" s="33"/>
      <c r="EQ199" s="29" t="str">
        <f t="shared" si="196"/>
        <v/>
      </c>
      <c r="ES199" s="32" t="str">
        <f t="shared" si="197"/>
        <v/>
      </c>
      <c r="ET199" s="43"/>
      <c r="EU199" s="32" t="str">
        <f t="shared" ca="1" si="149"/>
        <v/>
      </c>
      <c r="EW199" s="32" t="str">
        <f>IFERROR(IFERROR(IF(EI199="","",SUMIFS(EU$101:EU199,$B$101:$B199,SWITCH\CALC\ACTIVE&amp;"*",$X$101:$X199, IF(CALCULATOR\LVL\FORMAT\ENTRY&lt;&gt;MARKER\CHECK,LVL\COL,"&gt;"""))),"") / IFERROR(IF(EI199="","",SUMIFS($BO$101:$BO199,$B$101:$B199,SWITCH\CALC\ACTIVE&amp;"*",$X$101:$X199, IF(CALCULATOR\LVL\FORMAT\ENTRY&lt;&gt;MARKER\CHECK,LVL\COL,"&gt;"""))),""),"")</f>
        <v/>
      </c>
      <c r="FI199" s="30" t="str">
        <f t="shared" si="150"/>
        <v/>
      </c>
      <c r="FM199" s="29"/>
      <c r="FN199" s="33"/>
      <c r="FO199" s="29"/>
      <c r="FP199" s="33"/>
      <c r="FQ199" s="29" t="str">
        <f t="shared" si="198"/>
        <v/>
      </c>
      <c r="FS199" s="32" t="str">
        <f t="shared" si="152"/>
        <v/>
      </c>
      <c r="FT199" s="43"/>
      <c r="FU199" s="32" t="str">
        <f t="shared" ca="1" si="153"/>
        <v/>
      </c>
      <c r="FW199" s="32" t="str">
        <f>IFERROR(IFERROR(IF(FI199="","",SUMIFS(FU$101:FU199,$B$101:$B199,SWITCH\CALC\ACTIVE&amp;"*",$X$101:$X199, IF(CALCULATOR\LVL\FORMAT\ENTRY&lt;&gt;MARKER\CHECK,LVL\COL,"&gt;"""))),"") / IFERROR(IF(FI199="","",SUMIFS($BO$101:$BO199,$B$101:$B199,SWITCH\CALC\ACTIVE&amp;"*",$X$101:$X199, IF(CALCULATOR\LVL\FORMAT\ENTRY&lt;&gt;MARKER\CHECK,LVL\COL,"&gt;"""))),""),"")</f>
        <v/>
      </c>
      <c r="FX199" s="175"/>
      <c r="FZ199" s="32" t="str">
        <f t="shared" ca="1" si="199"/>
        <v/>
      </c>
      <c r="GA199" s="32" t="str">
        <f t="shared" ref="GA199:GM199" ca="1" si="202">IFERROR(IF($J199=LARGE($J$101:$J$300,GA$98), ( INDEX( INDIRECT($FY$95),MATCH(LARGE($J$101:$J$300,GA$98),$J$101:$J$300,0)) ), FZ199 ),"")</f>
        <v/>
      </c>
      <c r="GB199" s="32" t="str">
        <f t="shared" ca="1" si="202"/>
        <v/>
      </c>
      <c r="GC199" s="32" t="str">
        <f t="shared" ca="1" si="202"/>
        <v/>
      </c>
      <c r="GD199" s="32" t="str">
        <f t="shared" ca="1" si="202"/>
        <v/>
      </c>
      <c r="GE199" s="32" t="str">
        <f t="shared" ca="1" si="202"/>
        <v/>
      </c>
      <c r="GF199" s="32" t="str">
        <f t="shared" ca="1" si="202"/>
        <v/>
      </c>
      <c r="GG199" s="32" t="str">
        <f t="shared" ca="1" si="202"/>
        <v/>
      </c>
      <c r="GH199" s="32" t="str">
        <f t="shared" ca="1" si="202"/>
        <v/>
      </c>
      <c r="GI199" s="32" t="str">
        <f t="shared" ca="1" si="202"/>
        <v/>
      </c>
      <c r="GJ199" s="32" t="str">
        <f t="shared" ca="1" si="202"/>
        <v/>
      </c>
      <c r="GK199" s="32" t="str">
        <f t="shared" ca="1" si="202"/>
        <v/>
      </c>
      <c r="GL199" s="32" t="str">
        <f t="shared" ca="1" si="202"/>
        <v/>
      </c>
      <c r="GM199" s="32" t="str">
        <f t="shared" ca="1" si="202"/>
        <v/>
      </c>
    </row>
    <row r="200" spans="2:195" ht="22.5" hidden="1" customHeight="1" thickTop="1" thickBot="1">
      <c r="B200" s="25" t="str">
        <f t="array" ref="B200">IFERROR(IF($AF200="","",IF($C200=SWITCH\CALC\INACTV,SWITCH\CALC\INACTV,IF($AG200="",SWITCH\CALC\INACTV,IF(AND(LARGE(IF($AF$101:$AF$300=$AF200,$AU$101:$AU$300),1)&gt;1,$AU200=1),SWITCH\CALC\INACTV,SWITCH\CALC\ACTIVE)))),SWITCH\CALC\ACTIVE)</f>
        <v/>
      </c>
      <c r="C200" s="25" t="str">
        <f ca="1">IFERROR(IF($AF200="","",IF(AND(CALCULATOR\LVL\FORMAT\ENTRY="",$X200&lt;&gt;LVL\COL),SWITCH\CALC\INACTV,IF(INDIRECT("'ENROLLMENT'!" &amp; SUBSTITUTE(ADDRESS(1,MATCH(C$1,#REF!,0),4),"1","") &amp; $AC200 )="","",INDIRECT("'ENROLLMENT'!" &amp; SUBSTITUTE(ADDRESS(1,MATCH(C$1,#REF!,0),4),"1","") &amp; $AC200 )))),"")</f>
        <v/>
      </c>
      <c r="D200" s="222" t="e">
        <f t="shared" ca="1" si="164"/>
        <v>#N/A</v>
      </c>
      <c r="F200" s="25">
        <v>-1</v>
      </c>
      <c r="H200" s="139" t="str">
        <f t="shared" ca="1" si="190"/>
        <v/>
      </c>
      <c r="I200" s="140"/>
      <c r="J200" s="143" t="str">
        <f t="shared" si="191"/>
        <v/>
      </c>
      <c r="L200" s="210">
        <f t="shared" si="169"/>
        <v>0</v>
      </c>
      <c r="N200" s="26" t="str">
        <f ca="1">IFERROR(IF(INDIRECT("'ENROLLMENT'!" &amp; SUBSTITUTE(ADDRESS(1,MATCH(N$1,#REF!,0),4),"1","") &amp; $AC200 )="","",INDIRECT("'ENROLLMENT'!" &amp; SUBSTITUTE(ADDRESS(1,MATCH(N$1,#REF!,0),4),"1","") &amp; $AC200 )),"")</f>
        <v/>
      </c>
      <c r="R200" s="27" t="str">
        <f t="shared" ca="1" si="137"/>
        <v/>
      </c>
      <c r="V200" s="27"/>
      <c r="X200" s="27" t="str">
        <f ca="1">IFERROR(IF(INDIRECT("'ENROLLMENT'!" &amp; SUBSTITUTE(ADDRESS(1,MATCH(X$1,#REF!,0),4),"1","") &amp; $AC200 )="","",INDIRECT("'ENROLLMENT'!" &amp; SUBSTITUTE(ADDRESS(1,MATCH(X$1,#REF!,0),4),"1","") &amp; $AC200 )),"")</f>
        <v/>
      </c>
      <c r="Z200" s="4"/>
      <c r="AB200" s="18"/>
      <c r="AC200" s="25" t="str">
        <f t="shared" ca="1" si="156"/>
        <v/>
      </c>
      <c r="AD200" s="20"/>
      <c r="AE200" s="18"/>
      <c r="AF200" s="229"/>
      <c r="AG200" s="230"/>
      <c r="AH200" s="28"/>
      <c r="AI200" s="241"/>
      <c r="AJ200" s="242"/>
      <c r="AK200" s="242"/>
      <c r="AL200" s="242"/>
      <c r="AM200" s="242"/>
      <c r="AN200" s="242"/>
      <c r="AO200" s="242"/>
      <c r="AP200" s="242"/>
      <c r="AQ200" s="243"/>
      <c r="AR200" s="28"/>
      <c r="AS200" s="29"/>
      <c r="AT200" s="19"/>
      <c r="AU200" s="27"/>
      <c r="AV200" s="20"/>
      <c r="AZ200" s="31"/>
      <c r="BM200" s="29" t="str">
        <f ca="1">IFERROR(IF(INDIRECT("'ENROLLMENT'!" &amp; SUBSTITUTE(ADDRESS(1,MATCH(BM$1,#REF!,0),4),"1","") &amp; $AC200 )="","",INDIRECT("'ENROLLMENT'!" &amp; SUBSTITUTE(ADDRESS(1,MATCH(BM$1,#REF!,0),4),"1","") &amp; $AC200 )),"")</f>
        <v/>
      </c>
      <c r="BN200" s="33"/>
      <c r="BO200" s="29" t="str">
        <f ca="1">IFERROR(IF(INDIRECT("'ENROLLMENT'!" &amp; SUBSTITUTE(ADDRESS(1,MATCH(BO$1,#REF!,0),4),"1","") &amp; $AC200 )="","",INDIRECT("'ENROLLMENT'!" &amp; SUBSTITUTE(ADDRESS(1,MATCH(BO$1,#REF!,0),4),"1","") &amp; $AC200 )),"")</f>
        <v/>
      </c>
      <c r="BP200" s="33"/>
      <c r="BQ200" s="29" t="str">
        <f ca="1">IFERROR(IF(INDIRECT("'ENROLLMENT'!" &amp; SUBSTITUTE(ADDRESS(1,MATCH(BQ$1,#REF!,0),4),"1","") &amp; $AC200 )="","",INDIRECT("'ENROLLMENT'!" &amp; SUBSTITUTE(ADDRESS(1,MATCH(BQ$1,#REF!,0),4),"1","") &amp; $AC200 )),"")</f>
        <v/>
      </c>
      <c r="BS200" s="32" t="str">
        <f ca="1">IFERROR(IF(INDIRECT("'ENROLLMENT'!" &amp; SUBSTITUTE(ADDRESS(1,MATCH(BS$1,#REF!,0),4),"1","") &amp; $AC200 )="","",INDIRECT("'ENROLLMENT'!" &amp; SUBSTITUTE(ADDRESS(1,MATCH(BS$1,#REF!,0),4),"1","") &amp; $AC200 )),"")</f>
        <v/>
      </c>
      <c r="BT200" s="43"/>
      <c r="BU200" s="32" t="str">
        <f ca="1">IFERROR(IF(INDIRECT("'ENROLLMENT'!" &amp; SUBSTITUTE(ADDRESS(1,MATCH(BU$1,#REF!,0),4),"1","") &amp; $AC200 )="","",INDIRECT("'ENROLLMENT'!" &amp; SUBSTITUTE(ADDRESS(1,MATCH(BU$1,#REF!,0),4),"1","") &amp; $AC200 )),"")</f>
        <v/>
      </c>
      <c r="BW200" s="33"/>
      <c r="BZ200" s="27"/>
      <c r="CI200" s="30" t="str">
        <f t="shared" si="138"/>
        <v/>
      </c>
      <c r="CM200" s="29"/>
      <c r="CN200" s="33"/>
      <c r="CO200" s="29"/>
      <c r="CP200" s="33"/>
      <c r="CQ200" s="29" t="str">
        <f t="shared" si="192"/>
        <v/>
      </c>
      <c r="CS200" s="32" t="str">
        <f t="shared" si="193"/>
        <v/>
      </c>
      <c r="CT200" s="43"/>
      <c r="CU200" s="32" t="str">
        <f t="shared" ca="1" si="141"/>
        <v/>
      </c>
      <c r="CW200" s="32" t="str">
        <f>IFERROR(IFERROR(IF(CI200="","",SUMIFS(CU$101:CU200,$B$101:$B200,SWITCH\CALC\ACTIVE&amp;"*",$X$101:$X200, IF(CALCULATOR\LVL\FORMAT\ENTRY&lt;&gt;MARKER\CHECK,LVL\COL,"&gt;"""))),"") / IFERROR(IF(CI200="","",SUMIFS($BO$101:$BO200,$B$101:$B200,SWITCH\CALC\ACTIVE&amp;"*",$X$101:$X200, IF(CALCULATOR\LVL\FORMAT\ENTRY&lt;&gt;MARKER\CHECK,LVL\COL,"&gt;"""))),""),"")</f>
        <v/>
      </c>
      <c r="DI200" s="30" t="str">
        <f t="shared" si="142"/>
        <v/>
      </c>
      <c r="DM200" s="29"/>
      <c r="DN200" s="33"/>
      <c r="DO200" s="29"/>
      <c r="DP200" s="33"/>
      <c r="DQ200" s="29" t="str">
        <f t="shared" si="194"/>
        <v/>
      </c>
      <c r="DS200" s="32" t="str">
        <f t="shared" si="195"/>
        <v/>
      </c>
      <c r="DT200" s="43"/>
      <c r="DU200" s="32" t="str">
        <f t="shared" ca="1" si="145"/>
        <v/>
      </c>
      <c r="DW200" s="32" t="str">
        <f>IFERROR(IFERROR(IF(DI200="","",SUMIFS(DU$101:DU200,$B$101:$B200,SWITCH\CALC\ACTIVE&amp;"*",$X$101:$X200, IF(CALCULATOR\LVL\FORMAT\ENTRY&lt;&gt;MARKER\CHECK,LVL\COL,"&gt;"""))),"") / IFERROR(IF(DI200="","",SUMIFS($BO$101:$BO200,$B$101:$B200,SWITCH\CALC\ACTIVE&amp;"*",$X$101:$X200, IF(CALCULATOR\LVL\FORMAT\ENTRY&lt;&gt;MARKER\CHECK,LVL\COL,"&gt;"""))),""),"")</f>
        <v/>
      </c>
      <c r="EI200" s="30" t="str">
        <f t="shared" si="146"/>
        <v/>
      </c>
      <c r="EM200" s="29"/>
      <c r="EN200" s="33"/>
      <c r="EO200" s="29"/>
      <c r="EP200" s="33"/>
      <c r="EQ200" s="29" t="str">
        <f t="shared" si="196"/>
        <v/>
      </c>
      <c r="ES200" s="32" t="str">
        <f t="shared" si="197"/>
        <v/>
      </c>
      <c r="ET200" s="43"/>
      <c r="EU200" s="32" t="str">
        <f t="shared" ca="1" si="149"/>
        <v/>
      </c>
      <c r="EW200" s="32" t="str">
        <f>IFERROR(IFERROR(IF(EI200="","",SUMIFS(EU$101:EU200,$B$101:$B200,SWITCH\CALC\ACTIVE&amp;"*",$X$101:$X200, IF(CALCULATOR\LVL\FORMAT\ENTRY&lt;&gt;MARKER\CHECK,LVL\COL,"&gt;"""))),"") / IFERROR(IF(EI200="","",SUMIFS($BO$101:$BO200,$B$101:$B200,SWITCH\CALC\ACTIVE&amp;"*",$X$101:$X200, IF(CALCULATOR\LVL\FORMAT\ENTRY&lt;&gt;MARKER\CHECK,LVL\COL,"&gt;"""))),""),"")</f>
        <v/>
      </c>
      <c r="FI200" s="30" t="str">
        <f t="shared" si="150"/>
        <v/>
      </c>
      <c r="FM200" s="29"/>
      <c r="FN200" s="33"/>
      <c r="FO200" s="29"/>
      <c r="FP200" s="33"/>
      <c r="FQ200" s="29" t="str">
        <f t="shared" si="198"/>
        <v/>
      </c>
      <c r="FS200" s="32" t="str">
        <f t="shared" si="152"/>
        <v/>
      </c>
      <c r="FT200" s="43"/>
      <c r="FU200" s="32" t="str">
        <f t="shared" ca="1" si="153"/>
        <v/>
      </c>
      <c r="FW200" s="32" t="str">
        <f>IFERROR(IFERROR(IF(FI200="","",SUMIFS(FU$101:FU200,$B$101:$B200,SWITCH\CALC\ACTIVE&amp;"*",$X$101:$X200, IF(CALCULATOR\LVL\FORMAT\ENTRY&lt;&gt;MARKER\CHECK,LVL\COL,"&gt;"""))),"") / IFERROR(IF(FI200="","",SUMIFS($BO$101:$BO200,$B$101:$B200,SWITCH\CALC\ACTIVE&amp;"*",$X$101:$X200, IF(CALCULATOR\LVL\FORMAT\ENTRY&lt;&gt;MARKER\CHECK,LVL\COL,"&gt;"""))),""),"")</f>
        <v/>
      </c>
      <c r="FX200" s="175"/>
      <c r="FZ200" s="32" t="str">
        <f t="shared" ca="1" si="199"/>
        <v/>
      </c>
      <c r="GA200" s="32" t="str">
        <f t="shared" ref="GA200:GM200" ca="1" si="203">IFERROR(IF($J200=LARGE($J$101:$J$300,GA$98), ( INDEX( INDIRECT($FY$95),MATCH(LARGE($J$101:$J$300,GA$98),$J$101:$J$300,0)) ), FZ200 ),"")</f>
        <v/>
      </c>
      <c r="GB200" s="32" t="str">
        <f t="shared" ca="1" si="203"/>
        <v/>
      </c>
      <c r="GC200" s="32" t="str">
        <f t="shared" ca="1" si="203"/>
        <v/>
      </c>
      <c r="GD200" s="32" t="str">
        <f t="shared" ca="1" si="203"/>
        <v/>
      </c>
      <c r="GE200" s="32" t="str">
        <f t="shared" ca="1" si="203"/>
        <v/>
      </c>
      <c r="GF200" s="32" t="str">
        <f t="shared" ca="1" si="203"/>
        <v/>
      </c>
      <c r="GG200" s="32" t="str">
        <f t="shared" ca="1" si="203"/>
        <v/>
      </c>
      <c r="GH200" s="32" t="str">
        <f t="shared" ca="1" si="203"/>
        <v/>
      </c>
      <c r="GI200" s="32" t="str">
        <f t="shared" ca="1" si="203"/>
        <v/>
      </c>
      <c r="GJ200" s="32" t="str">
        <f t="shared" ca="1" si="203"/>
        <v/>
      </c>
      <c r="GK200" s="32" t="str">
        <f t="shared" ca="1" si="203"/>
        <v/>
      </c>
      <c r="GL200" s="32" t="str">
        <f t="shared" ca="1" si="203"/>
        <v/>
      </c>
      <c r="GM200" s="32" t="str">
        <f t="shared" ca="1" si="203"/>
        <v/>
      </c>
    </row>
    <row r="201" spans="2:195" ht="22.5" customHeight="1" thickTop="1" thickBot="1">
      <c r="B201" s="1" t="str">
        <f t="array" ref="B201">IFERROR(IF($AF201="","",IF($C201=SWITCH\CALC\INACTV,SWITCH\CALC\INACTV,IF($AG201="",SWITCH\CALC\ACTIVE.EST,IF(AND(LARGE(IF($AF$101:$AF$300=$AF201,$AU$101:$AU$300),1)&gt;1,$AU201=1),SWITCH\CALC\INACTV,SWITCH\CALC\ACTIVE)))),"")</f>
        <v/>
      </c>
      <c r="C201" s="1" t="str">
        <f>IFERROR(IF($AF201="","",IF(AND(CALCULATOR\LVL\FORMAT\ENTRY="",$X201&lt;&gt;LVL\COL),SWITCH\CALC\INACTV,IF($AU201=1,IF(COUNTIFS($AU202:$AU$325,"&gt;"&amp;1,$AF202:$AF$325,$AF201)&gt;0,SWITCH\CALC\INACTV,SWITCH\CALC\ACTIVE),IF($AF201="","",SWITCH\CALC\ACTIVE)))),"")</f>
        <v/>
      </c>
      <c r="D201" s="222" t="e">
        <f t="shared" ca="1" si="164"/>
        <v>#N/A</v>
      </c>
      <c r="F201" s="1">
        <v>1</v>
      </c>
      <c r="H201" s="141" t="str">
        <f t="shared" ca="1" si="190"/>
        <v/>
      </c>
      <c r="I201" s="140"/>
      <c r="J201" s="144" t="str">
        <f t="shared" si="191"/>
        <v/>
      </c>
      <c r="L201" s="210">
        <f t="shared" si="169"/>
        <v>0</v>
      </c>
      <c r="R201" s="34" t="str">
        <f t="shared" ca="1" si="137"/>
        <v/>
      </c>
      <c r="V201" s="34" t="str">
        <f t="shared" ref="V201:V232" ca="1" si="204">IFERROR(IF($AF201="","","GRADE.LTR\"&amp;IF(MID($AF201,5,1)="0","REM"&amp;( IF(INDEX(INDIRECT(V$2),MATCH($AF201,INDIRECT(CALCULATOR\\GRADE.DIST\COU\LIST),0))&gt;=0.2,".P_F",".A_F") ),"COL")),"")</f>
        <v/>
      </c>
      <c r="X201" s="34" t="str">
        <f t="shared" ref="X201:X232" ca="1" si="205">IFERROR(IF($AF201="","",INDEX(INDIRECT(X$2),MATCH($AF201,INDIRECT(CALCULATOR\\GRADE.DIST\COU\LIST),0))),"")</f>
        <v/>
      </c>
      <c r="AB201" s="18"/>
      <c r="AC201" s="2">
        <f t="shared" ref="AC201:AC232" si="206">IFERROR(IF(AND($AF201&gt;"",$AG201=""),GRADE.LTR_EST\SYMBOL,$F201),$F201)</f>
        <v>1</v>
      </c>
      <c r="AD201" s="20"/>
      <c r="AE201" s="18"/>
      <c r="AF201" s="233"/>
      <c r="AG201" s="234"/>
      <c r="AH201" s="28"/>
      <c r="AI201" s="238" t="str">
        <f t="shared" ref="AI201:AI232" ca="1" si="207">IFERROR(IF($AF201="","",INDEX(INDIRECT(AG$2),MATCH($AF201,INDIRECT(CALCULATOR\\GRADE.DIST\COU\LIST),0))),"")</f>
        <v/>
      </c>
      <c r="AJ201" s="239"/>
      <c r="AK201" s="239"/>
      <c r="AL201" s="239"/>
      <c r="AM201" s="239"/>
      <c r="AN201" s="239"/>
      <c r="AO201" s="239"/>
      <c r="AP201" s="239"/>
      <c r="AQ201" s="240"/>
      <c r="AR201" s="28"/>
      <c r="AS201" s="138" t="str">
        <f t="shared" ref="AS201:AS232" ca="1" si="208">IFERROR(IF($AF201="","",_xlfn.NUMBERVALUE(INDEX(INDIRECT(AO$2),MATCH($AF201,INDIRECT(CALCULATOR\\GRADE.DIST\COU\LIST),0)))),"")</f>
        <v/>
      </c>
      <c r="AT201" s="19"/>
      <c r="AU201" s="169" t="str">
        <f>IFERROR(IF($AF201="","",IF($BO201="","",IF($BO201&lt;1,"",COUNTIFS($AF$101:$AF201,$AF201,$BO$101:$BO201,"&gt;=1")))),"")</f>
        <v/>
      </c>
      <c r="AV201" s="20"/>
      <c r="AZ201" s="36" t="str">
        <f>IFERROR(IF($AF201="","",IF($AG201=GRADE.LTR\W,GRADE.LTR\W,IF($AG201="",GRADE.LTR\W,(  IF($X201=LVL\REM,GRADE.LTR\P,GRADE.LTR\C)  )))),"")</f>
        <v/>
      </c>
      <c r="BA201" s="4"/>
      <c r="BB201" s="4"/>
      <c r="BM201" s="35" t="str">
        <f t="shared" ref="BM201:BM232" si="209">IFERROR(IF($AF201="","",IF(AND(CALCULATOR\LVL\FORMAT\LOOKUP=LVL\COL,$X201&lt;&gt;LVL\COL),"",($AS201))),"")</f>
        <v/>
      </c>
      <c r="BN201" s="33"/>
      <c r="BO201" s="35" t="str">
        <f t="shared" ref="BO201:BO232" si="210">IFERROR(IF($AF201="","",IF(AND(CALCULATOR\LVL\FORMAT\LOOKUP=LVL\COL,$X201=LVL\REM),"",IF($AZ201=GRADE.LTR\W,0,$AS201))),"")</f>
        <v/>
      </c>
      <c r="BP201" s="33"/>
      <c r="BQ201" s="35" t="str">
        <f t="shared" ref="BQ201:BQ232" si="211">IFERROR(IF($AF201="","",IF($BO201&lt;1,0,IF(BS201&lt;1,0,$BO201))),"")</f>
        <v/>
      </c>
      <c r="BS201" s="37" t="str">
        <f t="shared" ref="BS201:BS232" si="212">IFERROR(IF($AF201="","",IF(INDEX(GRADE.VAL,MATCH(IF($AG201="",$AZ201,$AG201),GRADE.LTR,0))="","",INDEX(GRADE.VAL,MATCH(IF($AG201="",$AZ201,$AG201),GRADE.LTR,0)))),"")</f>
        <v/>
      </c>
      <c r="BT201" s="43"/>
      <c r="BU201" s="37" t="str">
        <f>IFERROR(ROUND(BS201*$BO201,2),"")</f>
        <v/>
      </c>
      <c r="BZ201" s="34" t="str">
        <f t="shared" ref="BZ201:BZ232" ca="1" si="213">IFERROR(INDEX(INDIRECT( IF(COUNTIFS(CALCULATOR\COU\RTK\RANGE,$AF201,CALCULATOR\GRADE\RTK\RANGE,GRADE.LTR\D)=1, BZ$1,IF(COUNTIFS(CALCULATOR\COU\RTK\RANGE,$AF201,CALCULATOR\GRADE\RTK\RANGE,GRADE.LTR\F)=1, BZ$2,BZ$3))  ),MATCH($AF201,INDIRECT(CALCULATOR\\GRADE.DIST\COU\LIST),0)),"")</f>
        <v/>
      </c>
      <c r="CG201" s="3" t="str">
        <f>CI299</f>
        <v/>
      </c>
      <c r="CI201" s="44" t="str">
        <f t="shared" ref="CI201:CI232" si="214">IFERROR(IF($AF201="","",IF($J201="",IF($AG201="",$AZ201,$AG201),IF($J201&gt;=1,INDEX($AZ$301:$AZ$325,MATCH($J201,$J$301:$J$325,0)),IF($AG201="",$AZ201,$AG201)))),"")</f>
        <v/>
      </c>
      <c r="CM201" s="35"/>
      <c r="CN201" s="33"/>
      <c r="CO201" s="35"/>
      <c r="CP201" s="33"/>
      <c r="CQ201" s="35" t="str">
        <f t="shared" si="192"/>
        <v/>
      </c>
      <c r="CS201" s="37" t="str">
        <f t="shared" si="193"/>
        <v/>
      </c>
      <c r="CT201" s="43"/>
      <c r="CU201" s="37" t="str">
        <f>IFERROR(ROUND(CS201*$BO201,2),"")</f>
        <v/>
      </c>
      <c r="CW201" s="37" t="str">
        <f>IFERROR(IFERROR(IF(CI201="","",SUMIFS(CU$101:CU201,$B$101:$B201,SWITCH\CALC\ACTIVE&amp;"*",$X$101:$X201, IF(CALCULATOR\LVL\FORMAT\ENTRY&lt;&gt;MARKER\CHECK,LVL\COL,"&gt;"""))),"") / IFERROR(IF(CI201="","",SUMIFS($BO$101:$BO201,$B$101:$B201,SWITCH\CALC\ACTIVE&amp;"*",$X$101:$X201, IF(CALCULATOR\LVL\FORMAT\ENTRY&lt;&gt;MARKER\CHECK,LVL\COL,"&gt;"""))),""),"")</f>
        <v/>
      </c>
      <c r="DI201" s="44" t="str">
        <f t="shared" ref="DI201:DI232" si="215">IFERROR(IF($AF201="","",IF($J201="",IF($AG201="",$AZ201,$AG201),IF($J201&gt;=1, GRADE.LTR\A,IF($AG201="",$AZ201,$AG201)))),"")</f>
        <v/>
      </c>
      <c r="DM201" s="35"/>
      <c r="DN201" s="33"/>
      <c r="DO201" s="35"/>
      <c r="DP201" s="33"/>
      <c r="DQ201" s="35" t="str">
        <f t="shared" si="194"/>
        <v/>
      </c>
      <c r="DS201" s="37" t="str">
        <f t="shared" si="195"/>
        <v/>
      </c>
      <c r="DT201" s="43"/>
      <c r="DU201" s="37" t="str">
        <f>IFERROR(ROUND(DS201*$BO201,2),"")</f>
        <v/>
      </c>
      <c r="DW201" s="37" t="str">
        <f>IFERROR(IFERROR(IF(DI201="","",SUMIFS(DU$101:DU201,$B$101:$B201,SWITCH\CALC\ACTIVE&amp;"*",$X$101:$X201, IF(CALCULATOR\LVL\FORMAT\ENTRY&lt;&gt;MARKER\CHECK,LVL\COL,"&gt;"""))),"") / IFERROR(IF(DI201="","",SUMIFS($BO$101:$BO201,$B$101:$B201,SWITCH\CALC\ACTIVE&amp;"*",$X$101:$X201, IF(CALCULATOR\LVL\FORMAT\ENTRY&lt;&gt;MARKER\CHECK,LVL\COL,"&gt;"""))),""),"")</f>
        <v/>
      </c>
      <c r="EI201" s="44" t="str">
        <f t="shared" ref="EI201:EI232" si="216">IFERROR(IF($AF201="","",IF($J201="",IF($AG201="",$AZ201,$AG201),IF($J201&gt;=1, GRADE.LTR\F,IF($AG201="",$AZ201,$AG201)))),"")</f>
        <v/>
      </c>
      <c r="EM201" s="35"/>
      <c r="EN201" s="33"/>
      <c r="EO201" s="35"/>
      <c r="EP201" s="33"/>
      <c r="EQ201" s="35" t="str">
        <f t="shared" si="196"/>
        <v/>
      </c>
      <c r="ES201" s="37" t="str">
        <f t="shared" si="197"/>
        <v/>
      </c>
      <c r="ET201" s="43"/>
      <c r="EU201" s="37" t="str">
        <f>IFERROR(ROUND(ES201*$BO201,2),"")</f>
        <v/>
      </c>
      <c r="EW201" s="37" t="str">
        <f>IFERROR(IFERROR(IF(EI201="","",SUMIFS(EU$101:EU201,$B$101:$B201,SWITCH\CALC\ACTIVE&amp;"*",$X$101:$X201, IF(CALCULATOR\LVL\FORMAT\ENTRY&lt;&gt;MARKER\CHECK,LVL\COL,"&gt;"""))),"") / IFERROR(IF(EI201="","",SUMIFS($BO$101:$BO201,$B$101:$B201,SWITCH\CALC\ACTIVE&amp;"*",$X$101:$X201, IF(CALCULATOR\LVL\FORMAT\ENTRY&lt;&gt;MARKER\CHECK,LVL\COL,"&gt;"""))),""),"")</f>
        <v/>
      </c>
      <c r="FI201" s="44" t="str">
        <f t="shared" ref="FI201:FI232" si="217">IFERROR( IF($AF201="","",IF($J201="",IF($AG201="",$AZ201,$AG201),IF($J201&gt;=1,INDEX($BD$301:$BD$325,MATCH($J201,$J$301:$J$325,0)),IF($AG201="",$AZ201,$AG201)))),"")</f>
        <v/>
      </c>
      <c r="FM201" s="35"/>
      <c r="FN201" s="33"/>
      <c r="FO201" s="35"/>
      <c r="FP201" s="33"/>
      <c r="FQ201" s="35" t="str">
        <f t="shared" si="198"/>
        <v/>
      </c>
      <c r="FS201" s="37" t="str">
        <f t="shared" si="152"/>
        <v/>
      </c>
      <c r="FT201" s="43"/>
      <c r="FU201" s="37" t="str">
        <f>IFERROR(ROUND(FS201*$BO201,2),"")</f>
        <v/>
      </c>
      <c r="FW201" s="37" t="str">
        <f>IFERROR(IFERROR(IF(FI201="","",SUMIFS(FU$101:FU201,$B$101:$B201,SWITCH\CALC\ACTIVE&amp;"*",$X$101:$X201, IF(CALCULATOR\LVL\FORMAT\ENTRY&lt;&gt;MARKER\CHECK,LVL\COL,"&gt;"""))),"") / IFERROR(IF(FI201="","",SUMIFS($BO$101:$BO201,$B$101:$B201,SWITCH\CALC\ACTIVE&amp;"*",$X$101:$X201, IF(CALCULATOR\LVL\FORMAT\ENTRY&lt;&gt;MARKER\CHECK,LVL\COL,"&gt;"""))),""),"")</f>
        <v/>
      </c>
      <c r="FX201" s="175"/>
      <c r="FZ201" s="37" t="str">
        <f t="shared" ca="1" si="199"/>
        <v/>
      </c>
      <c r="GA201" s="37" t="str">
        <f t="shared" ref="GA201:GM201" ca="1" si="218">IFERROR(IF($J201=LARGE($J$101:$J$300,GA$98), ( INDEX( INDIRECT($FY$95),MATCH(LARGE($J$101:$J$300,GA$98),$J$101:$J$300,0)) ), FZ201 ),"")</f>
        <v/>
      </c>
      <c r="GB201" s="37" t="str">
        <f t="shared" ca="1" si="218"/>
        <v/>
      </c>
      <c r="GC201" s="37" t="str">
        <f t="shared" ca="1" si="218"/>
        <v/>
      </c>
      <c r="GD201" s="37" t="str">
        <f t="shared" ca="1" si="218"/>
        <v/>
      </c>
      <c r="GE201" s="37" t="str">
        <f t="shared" ca="1" si="218"/>
        <v/>
      </c>
      <c r="GF201" s="37" t="str">
        <f t="shared" ca="1" si="218"/>
        <v/>
      </c>
      <c r="GG201" s="37" t="str">
        <f t="shared" ca="1" si="218"/>
        <v/>
      </c>
      <c r="GH201" s="37" t="str">
        <f t="shared" ca="1" si="218"/>
        <v/>
      </c>
      <c r="GI201" s="37" t="str">
        <f t="shared" ca="1" si="218"/>
        <v/>
      </c>
      <c r="GJ201" s="37" t="str">
        <f t="shared" ca="1" si="218"/>
        <v/>
      </c>
      <c r="GK201" s="37" t="str">
        <f t="shared" ca="1" si="218"/>
        <v/>
      </c>
      <c r="GL201" s="37" t="str">
        <f t="shared" ca="1" si="218"/>
        <v/>
      </c>
      <c r="GM201" s="37" t="str">
        <f t="shared" ca="1" si="218"/>
        <v/>
      </c>
    </row>
    <row r="202" spans="2:195" ht="22.5" customHeight="1" thickTop="1" thickBot="1">
      <c r="B202" s="1" t="str">
        <f t="array" ref="B202">IFERROR(IF($AF202="","",IF($C202=SWITCH\CALC\INACTV,SWITCH\CALC\INACTV,IF($AG202="",SWITCH\CALC\ACTIVE.EST,IF(AND(LARGE(IF($AF$101:$AF$300=$AF202,$AU$101:$AU$300),1)&gt;1,$AU202=1),SWITCH\CALC\INACTV,SWITCH\CALC\ACTIVE)))),"")</f>
        <v/>
      </c>
      <c r="C202" s="1" t="str">
        <f>IFERROR(IF($AF202="","",IF(AND(CALCULATOR\LVL\FORMAT\ENTRY="",$X202&lt;&gt;LVL\COL),SWITCH\CALC\INACTV,IF($AU202=1,IF(COUNTIFS($AU203:$AU$325,"&gt;"&amp;1,$AF203:$AF$325,$AF202)&gt;0,SWITCH\CALC\INACTV,SWITCH\CALC\ACTIVE),IF($AF202="","",SWITCH\CALC\ACTIVE)))),"")</f>
        <v/>
      </c>
      <c r="F202" s="1">
        <v>2</v>
      </c>
      <c r="H202" s="142" t="str">
        <f t="shared" ca="1" si="190"/>
        <v/>
      </c>
      <c r="I202" s="140"/>
      <c r="J202" s="144" t="str">
        <f t="shared" si="191"/>
        <v/>
      </c>
      <c r="R202" s="34" t="str">
        <f t="shared" ca="1" si="137"/>
        <v/>
      </c>
      <c r="V202" s="34" t="str">
        <f t="shared" ca="1" si="204"/>
        <v/>
      </c>
      <c r="X202" s="34" t="str">
        <f t="shared" ca="1" si="205"/>
        <v/>
      </c>
      <c r="AB202" s="18"/>
      <c r="AC202" s="2">
        <f t="shared" si="206"/>
        <v>2</v>
      </c>
      <c r="AD202" s="20"/>
      <c r="AE202" s="18"/>
      <c r="AF202" s="233"/>
      <c r="AG202" s="234"/>
      <c r="AH202" s="28"/>
      <c r="AI202" s="238" t="str">
        <f t="shared" ca="1" si="207"/>
        <v/>
      </c>
      <c r="AJ202" s="239"/>
      <c r="AK202" s="239"/>
      <c r="AL202" s="239"/>
      <c r="AM202" s="239"/>
      <c r="AN202" s="239"/>
      <c r="AO202" s="239"/>
      <c r="AP202" s="239"/>
      <c r="AQ202" s="240"/>
      <c r="AR202" s="28"/>
      <c r="AS202" s="138" t="str">
        <f t="shared" ca="1" si="208"/>
        <v/>
      </c>
      <c r="AT202" s="19"/>
      <c r="AU202" s="169" t="str">
        <f>IFERROR(IF($AF202="","",IF($BO202="","",IF($BO202&lt;1,"",COUNTIFS($AF$101:$AF202,$AF202,$BO$101:$BO202,"&gt;=1")))),"")</f>
        <v/>
      </c>
      <c r="AV202" s="20"/>
      <c r="AZ202" s="36" t="str">
        <f>IFERROR(IF($AF202="","",IF($AG202=GRADE.LTR\W,GRADE.LTR\W,IF($AG202="",GRADE.LTR\W,(  IF($X202=LVL\REM,GRADE.LTR\P,GRADE.LTR\C)  )))),"")</f>
        <v/>
      </c>
      <c r="BM202" s="35" t="str">
        <f t="shared" si="209"/>
        <v/>
      </c>
      <c r="BN202" s="33"/>
      <c r="BO202" s="35" t="str">
        <f t="shared" si="210"/>
        <v/>
      </c>
      <c r="BP202" s="33"/>
      <c r="BQ202" s="35" t="str">
        <f t="shared" si="211"/>
        <v/>
      </c>
      <c r="BS202" s="37" t="str">
        <f t="shared" si="212"/>
        <v/>
      </c>
      <c r="BT202" s="43"/>
      <c r="BU202" s="37" t="str">
        <f t="shared" ref="BU202:BU265" si="219">IFERROR(ROUND(BS202*$BO202,2),"")</f>
        <v/>
      </c>
      <c r="BZ202" s="34" t="str">
        <f t="shared" ca="1" si="213"/>
        <v/>
      </c>
      <c r="CI202" s="44" t="str">
        <f t="shared" si="214"/>
        <v/>
      </c>
      <c r="CM202" s="35"/>
      <c r="CN202" s="33"/>
      <c r="CO202" s="35"/>
      <c r="CP202" s="33"/>
      <c r="CQ202" s="35" t="str">
        <f t="shared" si="192"/>
        <v/>
      </c>
      <c r="CS202" s="37" t="str">
        <f t="shared" si="193"/>
        <v/>
      </c>
      <c r="CT202" s="43"/>
      <c r="CU202" s="37" t="str">
        <f t="shared" ref="CU202:CU265" si="220">IFERROR(ROUND(CS202*$BO202,2),"")</f>
        <v/>
      </c>
      <c r="CW202" s="37" t="str">
        <f>IFERROR(IFERROR(IF(CI202="","",SUMIFS(CU$101:CU202,$B$101:$B202,SWITCH\CALC\ACTIVE&amp;"*",$X$101:$X202, IF(CALCULATOR\LVL\FORMAT\ENTRY&lt;&gt;MARKER\CHECK,LVL\COL,"&gt;"""))),"") / IFERROR(IF(CI202="","",SUMIFS($BO$101:$BO202,$B$101:$B202,SWITCH\CALC\ACTIVE&amp;"*",$X$101:$X202, IF(CALCULATOR\LVL\FORMAT\ENTRY&lt;&gt;MARKER\CHECK,LVL\COL,"&gt;"""))),""),"")</f>
        <v/>
      </c>
      <c r="DI202" s="44" t="str">
        <f t="shared" si="215"/>
        <v/>
      </c>
      <c r="DM202" s="35"/>
      <c r="DN202" s="33"/>
      <c r="DO202" s="35"/>
      <c r="DP202" s="33"/>
      <c r="DQ202" s="35" t="str">
        <f t="shared" si="194"/>
        <v/>
      </c>
      <c r="DS202" s="37" t="str">
        <f t="shared" si="195"/>
        <v/>
      </c>
      <c r="DT202" s="43"/>
      <c r="DU202" s="37" t="str">
        <f t="shared" ref="DU202:DU265" si="221">IFERROR(ROUND(DS202*$BO202,2),"")</f>
        <v/>
      </c>
      <c r="DW202" s="37" t="str">
        <f>IFERROR(IFERROR(IF(DI202="","",SUMIFS(DU$101:DU202,$B$101:$B202,SWITCH\CALC\ACTIVE&amp;"*",$X$101:$X202, IF(CALCULATOR\LVL\FORMAT\ENTRY&lt;&gt;MARKER\CHECK,LVL\COL,"&gt;"""))),"") / IFERROR(IF(DI202="","",SUMIFS($BO$101:$BO202,$B$101:$B202,SWITCH\CALC\ACTIVE&amp;"*",$X$101:$X202, IF(CALCULATOR\LVL\FORMAT\ENTRY&lt;&gt;MARKER\CHECK,LVL\COL,"&gt;"""))),""),"")</f>
        <v/>
      </c>
      <c r="EI202" s="44" t="str">
        <f t="shared" si="216"/>
        <v/>
      </c>
      <c r="EM202" s="35"/>
      <c r="EN202" s="33"/>
      <c r="EO202" s="35"/>
      <c r="EP202" s="33"/>
      <c r="EQ202" s="35" t="str">
        <f t="shared" si="196"/>
        <v/>
      </c>
      <c r="ES202" s="37" t="str">
        <f t="shared" si="197"/>
        <v/>
      </c>
      <c r="ET202" s="43"/>
      <c r="EU202" s="37" t="str">
        <f t="shared" ref="EU202:EU265" si="222">IFERROR(ROUND(ES202*$BO202,2),"")</f>
        <v/>
      </c>
      <c r="EW202" s="37" t="str">
        <f>IFERROR(IFERROR(IF(EI202="","",SUMIFS(EU$101:EU202,$B$101:$B202,SWITCH\CALC\ACTIVE&amp;"*",$X$101:$X202, IF(CALCULATOR\LVL\FORMAT\ENTRY&lt;&gt;MARKER\CHECK,LVL\COL,"&gt;"""))),"") / IFERROR(IF(EI202="","",SUMIFS($BO$101:$BO202,$B$101:$B202,SWITCH\CALC\ACTIVE&amp;"*",$X$101:$X202, IF(CALCULATOR\LVL\FORMAT\ENTRY&lt;&gt;MARKER\CHECK,LVL\COL,"&gt;"""))),""),"")</f>
        <v/>
      </c>
      <c r="FI202" s="44" t="str">
        <f t="shared" si="217"/>
        <v/>
      </c>
      <c r="FM202" s="35"/>
      <c r="FN202" s="33"/>
      <c r="FO202" s="35"/>
      <c r="FP202" s="33"/>
      <c r="FQ202" s="35" t="str">
        <f t="shared" si="198"/>
        <v/>
      </c>
      <c r="FS202" s="37" t="str">
        <f t="shared" si="152"/>
        <v/>
      </c>
      <c r="FT202" s="43"/>
      <c r="FU202" s="37" t="str">
        <f t="shared" ref="FU202:FU265" si="223">IFERROR(ROUND(FS202*$BO202,2),"")</f>
        <v/>
      </c>
      <c r="FW202" s="37" t="str">
        <f>IFERROR(IFERROR(IF(FI202="","",SUMIFS(FU$101:FU202,$B$101:$B202,SWITCH\CALC\ACTIVE&amp;"*",$X$101:$X202, IF(CALCULATOR\LVL\FORMAT\ENTRY&lt;&gt;MARKER\CHECK,LVL\COL,"&gt;"""))),"") / IFERROR(IF(FI202="","",SUMIFS($BO$101:$BO202,$B$101:$B202,SWITCH\CALC\ACTIVE&amp;"*",$X$101:$X202, IF(CALCULATOR\LVL\FORMAT\ENTRY&lt;&gt;MARKER\CHECK,LVL\COL,"&gt;"""))),""),"")</f>
        <v/>
      </c>
      <c r="FX202" s="175"/>
      <c r="FZ202" s="37" t="str">
        <f t="shared" ca="1" si="199"/>
        <v/>
      </c>
      <c r="GA202" s="37" t="str">
        <f t="shared" ref="GA202:GM202" ca="1" si="224">IFERROR(IF($J202=LARGE($J$101:$J$300,GA$98), ( INDEX( INDIRECT($FY$95),MATCH(LARGE($J$101:$J$300,GA$98),$J$101:$J$300,0)) ), FZ202 ),"")</f>
        <v/>
      </c>
      <c r="GB202" s="37" t="str">
        <f t="shared" ca="1" si="224"/>
        <v/>
      </c>
      <c r="GC202" s="37" t="str">
        <f t="shared" ca="1" si="224"/>
        <v/>
      </c>
      <c r="GD202" s="37" t="str">
        <f t="shared" ca="1" si="224"/>
        <v/>
      </c>
      <c r="GE202" s="37" t="str">
        <f t="shared" ca="1" si="224"/>
        <v/>
      </c>
      <c r="GF202" s="37" t="str">
        <f t="shared" ca="1" si="224"/>
        <v/>
      </c>
      <c r="GG202" s="37" t="str">
        <f t="shared" ca="1" si="224"/>
        <v/>
      </c>
      <c r="GH202" s="37" t="str">
        <f t="shared" ca="1" si="224"/>
        <v/>
      </c>
      <c r="GI202" s="37" t="str">
        <f t="shared" ca="1" si="224"/>
        <v/>
      </c>
      <c r="GJ202" s="37" t="str">
        <f t="shared" ca="1" si="224"/>
        <v/>
      </c>
      <c r="GK202" s="37" t="str">
        <f t="shared" ca="1" si="224"/>
        <v/>
      </c>
      <c r="GL202" s="37" t="str">
        <f t="shared" ca="1" si="224"/>
        <v/>
      </c>
      <c r="GM202" s="37" t="str">
        <f t="shared" ca="1" si="224"/>
        <v/>
      </c>
    </row>
    <row r="203" spans="2:195" ht="22.5" customHeight="1" thickTop="1" thickBot="1">
      <c r="B203" s="1" t="str">
        <f t="array" ref="B203">IFERROR(IF($AF203="","",IF($C203=SWITCH\CALC\INACTV,SWITCH\CALC\INACTV,IF($AG203="",SWITCH\CALC\ACTIVE.EST,IF(AND(LARGE(IF($AF$101:$AF$300=$AF203,$AU$101:$AU$300),1)&gt;1,$AU203=1),SWITCH\CALC\INACTV,SWITCH\CALC\ACTIVE)))),"")</f>
        <v/>
      </c>
      <c r="C203" s="1" t="str">
        <f>IFERROR(IF($AF203="","",IF(AND(CALCULATOR\LVL\FORMAT\ENTRY="",$X203&lt;&gt;LVL\COL),SWITCH\CALC\INACTV,IF($AU203=1,IF(COUNTIFS($AU204:$AU$325,"&gt;"&amp;1,$AF204:$AF$325,$AF203)&gt;0,SWITCH\CALC\INACTV,SWITCH\CALC\ACTIVE),IF($AF203="","",SWITCH\CALC\ACTIVE)))),"")</f>
        <v/>
      </c>
      <c r="F203" s="1">
        <v>3</v>
      </c>
      <c r="H203" s="142" t="str">
        <f t="shared" ca="1" si="190"/>
        <v/>
      </c>
      <c r="I203" s="140"/>
      <c r="J203" s="145" t="str">
        <f t="shared" si="191"/>
        <v/>
      </c>
      <c r="R203" s="34" t="str">
        <f t="shared" ca="1" si="137"/>
        <v/>
      </c>
      <c r="V203" s="34" t="str">
        <f t="shared" ca="1" si="204"/>
        <v/>
      </c>
      <c r="X203" s="34" t="str">
        <f t="shared" ca="1" si="205"/>
        <v/>
      </c>
      <c r="AB203" s="18"/>
      <c r="AC203" s="2">
        <f t="shared" si="206"/>
        <v>3</v>
      </c>
      <c r="AD203" s="20"/>
      <c r="AE203" s="18"/>
      <c r="AF203" s="233"/>
      <c r="AG203" s="234"/>
      <c r="AH203" s="28"/>
      <c r="AI203" s="238" t="str">
        <f t="shared" ca="1" si="207"/>
        <v/>
      </c>
      <c r="AJ203" s="239"/>
      <c r="AK203" s="239"/>
      <c r="AL203" s="239"/>
      <c r="AM203" s="239"/>
      <c r="AN203" s="239"/>
      <c r="AO203" s="239"/>
      <c r="AP203" s="239"/>
      <c r="AQ203" s="240"/>
      <c r="AR203" s="28"/>
      <c r="AS203" s="138" t="str">
        <f t="shared" ca="1" si="208"/>
        <v/>
      </c>
      <c r="AT203" s="19"/>
      <c r="AU203" s="169" t="str">
        <f>IFERROR(IF($AF203="","",IF($BO203="","",IF($BO203&lt;1,"",COUNTIFS($AF$101:$AF203,$AF203,$BO$101:$BO203,"&gt;=1")))),"")</f>
        <v/>
      </c>
      <c r="AV203" s="20"/>
      <c r="AZ203" s="36" t="str">
        <f>IFERROR(IF($AF203="","",IF($AG203=GRADE.LTR\W,GRADE.LTR\W,IF($AG203="",GRADE.LTR\W,(  IF($X203=LVL\REM,GRADE.LTR\P,GRADE.LTR\C)  )))),"")</f>
        <v/>
      </c>
      <c r="BM203" s="35" t="str">
        <f t="shared" si="209"/>
        <v/>
      </c>
      <c r="BN203" s="33"/>
      <c r="BO203" s="35" t="str">
        <f t="shared" si="210"/>
        <v/>
      </c>
      <c r="BP203" s="33"/>
      <c r="BQ203" s="35" t="str">
        <f t="shared" si="211"/>
        <v/>
      </c>
      <c r="BS203" s="37" t="str">
        <f t="shared" si="212"/>
        <v/>
      </c>
      <c r="BT203" s="43"/>
      <c r="BU203" s="37" t="str">
        <f t="shared" si="219"/>
        <v/>
      </c>
      <c r="BZ203" s="34" t="str">
        <f t="shared" ca="1" si="213"/>
        <v/>
      </c>
      <c r="CI203" s="44" t="str">
        <f t="shared" si="214"/>
        <v/>
      </c>
      <c r="CM203" s="35"/>
      <c r="CN203" s="33"/>
      <c r="CO203" s="35"/>
      <c r="CP203" s="33"/>
      <c r="CQ203" s="35" t="str">
        <f t="shared" si="192"/>
        <v/>
      </c>
      <c r="CS203" s="37" t="str">
        <f t="shared" si="193"/>
        <v/>
      </c>
      <c r="CT203" s="43"/>
      <c r="CU203" s="37" t="str">
        <f t="shared" si="220"/>
        <v/>
      </c>
      <c r="CW203" s="37" t="str">
        <f>IFERROR(IFERROR(IF(CI203="","",SUMIFS(CU$101:CU203,$B$101:$B203,SWITCH\CALC\ACTIVE&amp;"*",$X$101:$X203, IF(CALCULATOR\LVL\FORMAT\ENTRY&lt;&gt;MARKER\CHECK,LVL\COL,"&gt;"""))),"") / IFERROR(IF(CI203="","",SUMIFS($BO$101:$BO203,$B$101:$B203,SWITCH\CALC\ACTIVE&amp;"*",$X$101:$X203, IF(CALCULATOR\LVL\FORMAT\ENTRY&lt;&gt;MARKER\CHECK,LVL\COL,"&gt;"""))),""),"")</f>
        <v/>
      </c>
      <c r="DI203" s="44" t="str">
        <f t="shared" si="215"/>
        <v/>
      </c>
      <c r="DM203" s="35"/>
      <c r="DN203" s="33"/>
      <c r="DO203" s="35"/>
      <c r="DP203" s="33"/>
      <c r="DQ203" s="35" t="str">
        <f t="shared" si="194"/>
        <v/>
      </c>
      <c r="DS203" s="37" t="str">
        <f t="shared" si="195"/>
        <v/>
      </c>
      <c r="DT203" s="43"/>
      <c r="DU203" s="37" t="str">
        <f t="shared" si="221"/>
        <v/>
      </c>
      <c r="DW203" s="37" t="str">
        <f>IFERROR(IFERROR(IF(DI203="","",SUMIFS(DU$101:DU203,$B$101:$B203,SWITCH\CALC\ACTIVE&amp;"*",$X$101:$X203, IF(CALCULATOR\LVL\FORMAT\ENTRY&lt;&gt;MARKER\CHECK,LVL\COL,"&gt;"""))),"") / IFERROR(IF(DI203="","",SUMIFS($BO$101:$BO203,$B$101:$B203,SWITCH\CALC\ACTIVE&amp;"*",$X$101:$X203, IF(CALCULATOR\LVL\FORMAT\ENTRY&lt;&gt;MARKER\CHECK,LVL\COL,"&gt;"""))),""),"")</f>
        <v/>
      </c>
      <c r="EI203" s="44" t="str">
        <f t="shared" si="216"/>
        <v/>
      </c>
      <c r="EM203" s="35"/>
      <c r="EN203" s="33"/>
      <c r="EO203" s="35"/>
      <c r="EP203" s="33"/>
      <c r="EQ203" s="35" t="str">
        <f t="shared" si="196"/>
        <v/>
      </c>
      <c r="ES203" s="37" t="str">
        <f t="shared" si="197"/>
        <v/>
      </c>
      <c r="ET203" s="43"/>
      <c r="EU203" s="37" t="str">
        <f t="shared" si="222"/>
        <v/>
      </c>
      <c r="EW203" s="37" t="str">
        <f>IFERROR(IFERROR(IF(EI203="","",SUMIFS(EU$101:EU203,$B$101:$B203,SWITCH\CALC\ACTIVE&amp;"*",$X$101:$X203, IF(CALCULATOR\LVL\FORMAT\ENTRY&lt;&gt;MARKER\CHECK,LVL\COL,"&gt;"""))),"") / IFERROR(IF(EI203="","",SUMIFS($BO$101:$BO203,$B$101:$B203,SWITCH\CALC\ACTIVE&amp;"*",$X$101:$X203, IF(CALCULATOR\LVL\FORMAT\ENTRY&lt;&gt;MARKER\CHECK,LVL\COL,"&gt;"""))),""),"")</f>
        <v/>
      </c>
      <c r="FI203" s="44" t="str">
        <f t="shared" si="217"/>
        <v/>
      </c>
      <c r="FM203" s="35"/>
      <c r="FN203" s="33"/>
      <c r="FO203" s="35"/>
      <c r="FP203" s="33"/>
      <c r="FQ203" s="35" t="str">
        <f t="shared" si="198"/>
        <v/>
      </c>
      <c r="FS203" s="37" t="str">
        <f t="shared" si="152"/>
        <v/>
      </c>
      <c r="FT203" s="43"/>
      <c r="FU203" s="37" t="str">
        <f t="shared" si="223"/>
        <v/>
      </c>
      <c r="FW203" s="37" t="str">
        <f>IFERROR(IFERROR(IF(FI203="","",SUMIFS(FU$101:FU203,$B$101:$B203,SWITCH\CALC\ACTIVE&amp;"*",$X$101:$X203, IF(CALCULATOR\LVL\FORMAT\ENTRY&lt;&gt;MARKER\CHECK,LVL\COL,"&gt;"""))),"") / IFERROR(IF(FI203="","",SUMIFS($BO$101:$BO203,$B$101:$B203,SWITCH\CALC\ACTIVE&amp;"*",$X$101:$X203, IF(CALCULATOR\LVL\FORMAT\ENTRY&lt;&gt;MARKER\CHECK,LVL\COL,"&gt;"""))),""),"")</f>
        <v/>
      </c>
      <c r="FX203" s="175"/>
      <c r="FZ203" s="37" t="str">
        <f t="shared" ca="1" si="199"/>
        <v/>
      </c>
      <c r="GA203" s="37" t="str">
        <f t="shared" ref="GA203:GM203" ca="1" si="225">IFERROR(IF($J203=LARGE($J$101:$J$300,GA$98), ( INDEX( INDIRECT($FY$95),MATCH(LARGE($J$101:$J$300,GA$98),$J$101:$J$300,0)) ), FZ203 ),"")</f>
        <v/>
      </c>
      <c r="GB203" s="37" t="str">
        <f t="shared" ca="1" si="225"/>
        <v/>
      </c>
      <c r="GC203" s="37" t="str">
        <f t="shared" ca="1" si="225"/>
        <v/>
      </c>
      <c r="GD203" s="37" t="str">
        <f t="shared" ca="1" si="225"/>
        <v/>
      </c>
      <c r="GE203" s="37" t="str">
        <f t="shared" ca="1" si="225"/>
        <v/>
      </c>
      <c r="GF203" s="37" t="str">
        <f t="shared" ca="1" si="225"/>
        <v/>
      </c>
      <c r="GG203" s="37" t="str">
        <f t="shared" ca="1" si="225"/>
        <v/>
      </c>
      <c r="GH203" s="37" t="str">
        <f t="shared" ca="1" si="225"/>
        <v/>
      </c>
      <c r="GI203" s="37" t="str">
        <f t="shared" ca="1" si="225"/>
        <v/>
      </c>
      <c r="GJ203" s="37" t="str">
        <f t="shared" ca="1" si="225"/>
        <v/>
      </c>
      <c r="GK203" s="37" t="str">
        <f t="shared" ca="1" si="225"/>
        <v/>
      </c>
      <c r="GL203" s="37" t="str">
        <f t="shared" ca="1" si="225"/>
        <v/>
      </c>
      <c r="GM203" s="37" t="str">
        <f t="shared" ca="1" si="225"/>
        <v/>
      </c>
    </row>
    <row r="204" spans="2:195" ht="22.5" customHeight="1" thickTop="1" thickBot="1">
      <c r="B204" s="1" t="str">
        <f t="array" ref="B204">IFERROR(IF($AF204="","",IF($C204=SWITCH\CALC\INACTV,SWITCH\CALC\INACTV,IF($AG204="",SWITCH\CALC\ACTIVE.EST,IF(AND(LARGE(IF($AF$101:$AF$300=$AF204,$AU$101:$AU$300),1)&gt;1,$AU204=1),SWITCH\CALC\INACTV,SWITCH\CALC\ACTIVE)))),"")</f>
        <v/>
      </c>
      <c r="C204" s="1" t="str">
        <f>IFERROR(IF($AF204="","",IF(AND(CALCULATOR\LVL\FORMAT\ENTRY="",$X204&lt;&gt;LVL\COL),SWITCH\CALC\INACTV,IF($AU204=1,IF(COUNTIFS($AU205:$AU$325,"&gt;"&amp;1,$AF205:$AF$325,$AF204)&gt;0,SWITCH\CALC\INACTV,SWITCH\CALC\ACTIVE),IF($AF204="","",SWITCH\CALC\ACTIVE)))),"")</f>
        <v/>
      </c>
      <c r="F204" s="1">
        <v>4</v>
      </c>
      <c r="H204" s="142" t="str">
        <f t="shared" ca="1" si="190"/>
        <v/>
      </c>
      <c r="I204" s="140"/>
      <c r="J204" s="145" t="str">
        <f t="shared" si="191"/>
        <v/>
      </c>
      <c r="R204" s="34" t="str">
        <f t="shared" ca="1" si="137"/>
        <v/>
      </c>
      <c r="V204" s="34" t="str">
        <f t="shared" ca="1" si="204"/>
        <v/>
      </c>
      <c r="X204" s="34" t="str">
        <f t="shared" ca="1" si="205"/>
        <v/>
      </c>
      <c r="AB204" s="18"/>
      <c r="AC204" s="2">
        <f t="shared" si="206"/>
        <v>4</v>
      </c>
      <c r="AD204" s="20"/>
      <c r="AE204" s="18"/>
      <c r="AF204" s="233"/>
      <c r="AG204" s="234"/>
      <c r="AH204" s="28"/>
      <c r="AI204" s="238" t="str">
        <f t="shared" ca="1" si="207"/>
        <v/>
      </c>
      <c r="AJ204" s="239"/>
      <c r="AK204" s="239"/>
      <c r="AL204" s="239"/>
      <c r="AM204" s="239"/>
      <c r="AN204" s="239"/>
      <c r="AO204" s="239"/>
      <c r="AP204" s="239"/>
      <c r="AQ204" s="240"/>
      <c r="AR204" s="28"/>
      <c r="AS204" s="138" t="str">
        <f t="shared" ca="1" si="208"/>
        <v/>
      </c>
      <c r="AT204" s="19"/>
      <c r="AU204" s="169" t="str">
        <f>IFERROR(IF($AF204="","",IF($BO204="","",IF($BO204&lt;1,"",COUNTIFS($AF$101:$AF204,$AF204,$BO$101:$BO204,"&gt;=1")))),"")</f>
        <v/>
      </c>
      <c r="AV204" s="20"/>
      <c r="AZ204" s="36" t="str">
        <f>IFERROR(IF($AF204="","",IF($AG204=GRADE.LTR\W,GRADE.LTR\W,IF($AG204="",GRADE.LTR\W,(  IF($X204=LVL\REM,GRADE.LTR\P,GRADE.LTR\C)  )))),"")</f>
        <v/>
      </c>
      <c r="BM204" s="35" t="str">
        <f t="shared" si="209"/>
        <v/>
      </c>
      <c r="BN204" s="33"/>
      <c r="BO204" s="35" t="str">
        <f t="shared" si="210"/>
        <v/>
      </c>
      <c r="BP204" s="33"/>
      <c r="BQ204" s="35" t="str">
        <f t="shared" si="211"/>
        <v/>
      </c>
      <c r="BS204" s="37" t="str">
        <f t="shared" si="212"/>
        <v/>
      </c>
      <c r="BT204" s="43"/>
      <c r="BU204" s="37" t="str">
        <f t="shared" si="219"/>
        <v/>
      </c>
      <c r="BZ204" s="34" t="str">
        <f t="shared" ca="1" si="213"/>
        <v/>
      </c>
      <c r="CI204" s="44" t="str">
        <f t="shared" si="214"/>
        <v/>
      </c>
      <c r="CM204" s="35"/>
      <c r="CN204" s="33"/>
      <c r="CO204" s="35"/>
      <c r="CP204" s="33"/>
      <c r="CQ204" s="35" t="str">
        <f t="shared" si="192"/>
        <v/>
      </c>
      <c r="CS204" s="37" t="str">
        <f t="shared" si="193"/>
        <v/>
      </c>
      <c r="CT204" s="43"/>
      <c r="CU204" s="37" t="str">
        <f t="shared" si="220"/>
        <v/>
      </c>
      <c r="CW204" s="37" t="str">
        <f>IFERROR(IFERROR(IF(CI204="","",SUMIFS(CU$101:CU204,$B$101:$B204,SWITCH\CALC\ACTIVE&amp;"*",$X$101:$X204, IF(CALCULATOR\LVL\FORMAT\ENTRY&lt;&gt;MARKER\CHECK,LVL\COL,"&gt;"""))),"") / IFERROR(IF(CI204="","",SUMIFS($BO$101:$BO204,$B$101:$B204,SWITCH\CALC\ACTIVE&amp;"*",$X$101:$X204, IF(CALCULATOR\LVL\FORMAT\ENTRY&lt;&gt;MARKER\CHECK,LVL\COL,"&gt;"""))),""),"")</f>
        <v/>
      </c>
      <c r="DI204" s="44" t="str">
        <f t="shared" si="215"/>
        <v/>
      </c>
      <c r="DM204" s="35"/>
      <c r="DN204" s="33"/>
      <c r="DO204" s="35"/>
      <c r="DP204" s="33"/>
      <c r="DQ204" s="35" t="str">
        <f t="shared" si="194"/>
        <v/>
      </c>
      <c r="DS204" s="37" t="str">
        <f t="shared" si="195"/>
        <v/>
      </c>
      <c r="DT204" s="43"/>
      <c r="DU204" s="37" t="str">
        <f t="shared" si="221"/>
        <v/>
      </c>
      <c r="DW204" s="37" t="str">
        <f>IFERROR(IFERROR(IF(DI204="","",SUMIFS(DU$101:DU204,$B$101:$B204,SWITCH\CALC\ACTIVE&amp;"*",$X$101:$X204, IF(CALCULATOR\LVL\FORMAT\ENTRY&lt;&gt;MARKER\CHECK,LVL\COL,"&gt;"""))),"") / IFERROR(IF(DI204="","",SUMIFS($BO$101:$BO204,$B$101:$B204,SWITCH\CALC\ACTIVE&amp;"*",$X$101:$X204, IF(CALCULATOR\LVL\FORMAT\ENTRY&lt;&gt;MARKER\CHECK,LVL\COL,"&gt;"""))),""),"")</f>
        <v/>
      </c>
      <c r="EI204" s="44" t="str">
        <f t="shared" si="216"/>
        <v/>
      </c>
      <c r="EM204" s="35"/>
      <c r="EN204" s="33"/>
      <c r="EO204" s="35"/>
      <c r="EP204" s="33"/>
      <c r="EQ204" s="35" t="str">
        <f t="shared" si="196"/>
        <v/>
      </c>
      <c r="ES204" s="37" t="str">
        <f t="shared" si="197"/>
        <v/>
      </c>
      <c r="ET204" s="43"/>
      <c r="EU204" s="37" t="str">
        <f t="shared" si="222"/>
        <v/>
      </c>
      <c r="EW204" s="37" t="str">
        <f>IFERROR(IFERROR(IF(EI204="","",SUMIFS(EU$101:EU204,$B$101:$B204,SWITCH\CALC\ACTIVE&amp;"*",$X$101:$X204, IF(CALCULATOR\LVL\FORMAT\ENTRY&lt;&gt;MARKER\CHECK,LVL\COL,"&gt;"""))),"") / IFERROR(IF(EI204="","",SUMIFS($BO$101:$BO204,$B$101:$B204,SWITCH\CALC\ACTIVE&amp;"*",$X$101:$X204, IF(CALCULATOR\LVL\FORMAT\ENTRY&lt;&gt;MARKER\CHECK,LVL\COL,"&gt;"""))),""),"")</f>
        <v/>
      </c>
      <c r="FI204" s="44" t="str">
        <f t="shared" si="217"/>
        <v/>
      </c>
      <c r="FM204" s="35"/>
      <c r="FN204" s="33"/>
      <c r="FO204" s="35"/>
      <c r="FP204" s="33"/>
      <c r="FQ204" s="35" t="str">
        <f t="shared" si="198"/>
        <v/>
      </c>
      <c r="FS204" s="37" t="str">
        <f t="shared" si="152"/>
        <v/>
      </c>
      <c r="FT204" s="43"/>
      <c r="FU204" s="37" t="str">
        <f t="shared" si="223"/>
        <v/>
      </c>
      <c r="FW204" s="37" t="str">
        <f>IFERROR(IFERROR(IF(FI204="","",SUMIFS(FU$101:FU204,$B$101:$B204,SWITCH\CALC\ACTIVE&amp;"*",$X$101:$X204, IF(CALCULATOR\LVL\FORMAT\ENTRY&lt;&gt;MARKER\CHECK,LVL\COL,"&gt;"""))),"") / IFERROR(IF(FI204="","",SUMIFS($BO$101:$BO204,$B$101:$B204,SWITCH\CALC\ACTIVE&amp;"*",$X$101:$X204, IF(CALCULATOR\LVL\FORMAT\ENTRY&lt;&gt;MARKER\CHECK,LVL\COL,"&gt;"""))),""),"")</f>
        <v/>
      </c>
      <c r="FX204" s="175"/>
      <c r="FZ204" s="37" t="str">
        <f t="shared" ca="1" si="199"/>
        <v/>
      </c>
      <c r="GA204" s="37" t="str">
        <f t="shared" ref="GA204:GM204" ca="1" si="226">IFERROR(IF($J204=LARGE($J$101:$J$300,GA$98), ( INDEX( INDIRECT($FY$95),MATCH(LARGE($J$101:$J$300,GA$98),$J$101:$J$300,0)) ), FZ204 ),"")</f>
        <v/>
      </c>
      <c r="GB204" s="37" t="str">
        <f t="shared" ca="1" si="226"/>
        <v/>
      </c>
      <c r="GC204" s="37" t="str">
        <f t="shared" ca="1" si="226"/>
        <v/>
      </c>
      <c r="GD204" s="37" t="str">
        <f t="shared" ca="1" si="226"/>
        <v/>
      </c>
      <c r="GE204" s="37" t="str">
        <f t="shared" ca="1" si="226"/>
        <v/>
      </c>
      <c r="GF204" s="37" t="str">
        <f t="shared" ca="1" si="226"/>
        <v/>
      </c>
      <c r="GG204" s="37" t="str">
        <f t="shared" ca="1" si="226"/>
        <v/>
      </c>
      <c r="GH204" s="37" t="str">
        <f t="shared" ca="1" si="226"/>
        <v/>
      </c>
      <c r="GI204" s="37" t="str">
        <f t="shared" ca="1" si="226"/>
        <v/>
      </c>
      <c r="GJ204" s="37" t="str">
        <f t="shared" ca="1" si="226"/>
        <v/>
      </c>
      <c r="GK204" s="37" t="str">
        <f t="shared" ca="1" si="226"/>
        <v/>
      </c>
      <c r="GL204" s="37" t="str">
        <f t="shared" ca="1" si="226"/>
        <v/>
      </c>
      <c r="GM204" s="37" t="str">
        <f t="shared" ca="1" si="226"/>
        <v/>
      </c>
    </row>
    <row r="205" spans="2:195" ht="22.5" customHeight="1" thickTop="1" thickBot="1">
      <c r="B205" s="1" t="str">
        <f t="array" ref="B205">IFERROR(IF($AF205="","",IF($C205=SWITCH\CALC\INACTV,SWITCH\CALC\INACTV,IF($AG205="",SWITCH\CALC\ACTIVE.EST,IF(AND(LARGE(IF($AF$101:$AF$300=$AF205,$AU$101:$AU$300),1)&gt;1,$AU205=1),SWITCH\CALC\INACTV,SWITCH\CALC\ACTIVE)))),"")</f>
        <v/>
      </c>
      <c r="C205" s="1" t="str">
        <f>IFERROR(IF($AF205="","",IF(AND(CALCULATOR\LVL\FORMAT\ENTRY="",$X205&lt;&gt;LVL\COL),SWITCH\CALC\INACTV,IF($AU205=1,IF(COUNTIFS($AU206:$AU$325,"&gt;"&amp;1,$AF206:$AF$325,$AF205)&gt;0,SWITCH\CALC\INACTV,SWITCH\CALC\ACTIVE),IF($AF205="","",SWITCH\CALC\ACTIVE)))),"")</f>
        <v/>
      </c>
      <c r="F205" s="1">
        <v>5</v>
      </c>
      <c r="H205" s="142" t="str">
        <f t="shared" ca="1" si="190"/>
        <v/>
      </c>
      <c r="I205" s="140"/>
      <c r="J205" s="145" t="str">
        <f t="shared" si="191"/>
        <v/>
      </c>
      <c r="R205" s="34" t="str">
        <f t="shared" ca="1" si="137"/>
        <v/>
      </c>
      <c r="V205" s="34" t="str">
        <f t="shared" ca="1" si="204"/>
        <v/>
      </c>
      <c r="X205" s="34" t="str">
        <f t="shared" ca="1" si="205"/>
        <v/>
      </c>
      <c r="AB205" s="18"/>
      <c r="AC205" s="2">
        <f t="shared" si="206"/>
        <v>5</v>
      </c>
      <c r="AD205" s="20"/>
      <c r="AE205" s="18"/>
      <c r="AF205" s="233"/>
      <c r="AG205" s="234"/>
      <c r="AH205" s="28"/>
      <c r="AI205" s="238" t="str">
        <f t="shared" ca="1" si="207"/>
        <v/>
      </c>
      <c r="AJ205" s="239"/>
      <c r="AK205" s="239"/>
      <c r="AL205" s="239"/>
      <c r="AM205" s="239"/>
      <c r="AN205" s="239"/>
      <c r="AO205" s="239"/>
      <c r="AP205" s="239"/>
      <c r="AQ205" s="240"/>
      <c r="AR205" s="28"/>
      <c r="AS205" s="138" t="str">
        <f t="shared" ca="1" si="208"/>
        <v/>
      </c>
      <c r="AT205" s="19"/>
      <c r="AU205" s="169" t="str">
        <f>IFERROR(IF($AF205="","",IF($BO205="","",IF($BO205&lt;1,"",COUNTIFS($AF$101:$AF205,$AF205,$BO$101:$BO205,"&gt;=1")))),"")</f>
        <v/>
      </c>
      <c r="AV205" s="20"/>
      <c r="AZ205" s="36" t="str">
        <f>IFERROR(IF($AF205="","",IF($AG205=GRADE.LTR\W,GRADE.LTR\W,IF($AG205="",GRADE.LTR\W,(  IF($X205=LVL\REM,GRADE.LTR\P,GRADE.LTR\C)  )))),"")</f>
        <v/>
      </c>
      <c r="BM205" s="35" t="str">
        <f t="shared" si="209"/>
        <v/>
      </c>
      <c r="BN205" s="33"/>
      <c r="BO205" s="35" t="str">
        <f t="shared" si="210"/>
        <v/>
      </c>
      <c r="BP205" s="33"/>
      <c r="BQ205" s="35" t="str">
        <f t="shared" si="211"/>
        <v/>
      </c>
      <c r="BS205" s="37" t="str">
        <f t="shared" si="212"/>
        <v/>
      </c>
      <c r="BT205" s="43"/>
      <c r="BU205" s="37" t="str">
        <f t="shared" si="219"/>
        <v/>
      </c>
      <c r="BZ205" s="34" t="str">
        <f t="shared" ca="1" si="213"/>
        <v/>
      </c>
      <c r="CI205" s="44" t="str">
        <f t="shared" si="214"/>
        <v/>
      </c>
      <c r="CM205" s="35"/>
      <c r="CN205" s="33"/>
      <c r="CO205" s="35"/>
      <c r="CP205" s="33"/>
      <c r="CQ205" s="35" t="str">
        <f t="shared" si="192"/>
        <v/>
      </c>
      <c r="CS205" s="37" t="str">
        <f t="shared" si="193"/>
        <v/>
      </c>
      <c r="CT205" s="43"/>
      <c r="CU205" s="37" t="str">
        <f t="shared" si="220"/>
        <v/>
      </c>
      <c r="CW205" s="37" t="str">
        <f>IFERROR(IFERROR(IF(CI205="","",SUMIFS(CU$101:CU205,$B$101:$B205,SWITCH\CALC\ACTIVE&amp;"*",$X$101:$X205, IF(CALCULATOR\LVL\FORMAT\ENTRY&lt;&gt;MARKER\CHECK,LVL\COL,"&gt;"""))),"") / IFERROR(IF(CI205="","",SUMIFS($BO$101:$BO205,$B$101:$B205,SWITCH\CALC\ACTIVE&amp;"*",$X$101:$X205, IF(CALCULATOR\LVL\FORMAT\ENTRY&lt;&gt;MARKER\CHECK,LVL\COL,"&gt;"""))),""),"")</f>
        <v/>
      </c>
      <c r="DI205" s="44" t="str">
        <f t="shared" si="215"/>
        <v/>
      </c>
      <c r="DM205" s="35"/>
      <c r="DN205" s="33"/>
      <c r="DO205" s="35"/>
      <c r="DP205" s="33"/>
      <c r="DQ205" s="35" t="str">
        <f t="shared" si="194"/>
        <v/>
      </c>
      <c r="DS205" s="37" t="str">
        <f t="shared" si="195"/>
        <v/>
      </c>
      <c r="DT205" s="43"/>
      <c r="DU205" s="37" t="str">
        <f t="shared" si="221"/>
        <v/>
      </c>
      <c r="DW205" s="37" t="str">
        <f>IFERROR(IFERROR(IF(DI205="","",SUMIFS(DU$101:DU205,$B$101:$B205,SWITCH\CALC\ACTIVE&amp;"*",$X$101:$X205, IF(CALCULATOR\LVL\FORMAT\ENTRY&lt;&gt;MARKER\CHECK,LVL\COL,"&gt;"""))),"") / IFERROR(IF(DI205="","",SUMIFS($BO$101:$BO205,$B$101:$B205,SWITCH\CALC\ACTIVE&amp;"*",$X$101:$X205, IF(CALCULATOR\LVL\FORMAT\ENTRY&lt;&gt;MARKER\CHECK,LVL\COL,"&gt;"""))),""),"")</f>
        <v/>
      </c>
      <c r="EI205" s="44" t="str">
        <f t="shared" si="216"/>
        <v/>
      </c>
      <c r="EM205" s="35"/>
      <c r="EN205" s="33"/>
      <c r="EO205" s="35"/>
      <c r="EP205" s="33"/>
      <c r="EQ205" s="35" t="str">
        <f t="shared" si="196"/>
        <v/>
      </c>
      <c r="ES205" s="37" t="str">
        <f t="shared" si="197"/>
        <v/>
      </c>
      <c r="ET205" s="43"/>
      <c r="EU205" s="37" t="str">
        <f t="shared" si="222"/>
        <v/>
      </c>
      <c r="EW205" s="37" t="str">
        <f>IFERROR(IFERROR(IF(EI205="","",SUMIFS(EU$101:EU205,$B$101:$B205,SWITCH\CALC\ACTIVE&amp;"*",$X$101:$X205, IF(CALCULATOR\LVL\FORMAT\ENTRY&lt;&gt;MARKER\CHECK,LVL\COL,"&gt;"""))),"") / IFERROR(IF(EI205="","",SUMIFS($BO$101:$BO205,$B$101:$B205,SWITCH\CALC\ACTIVE&amp;"*",$X$101:$X205, IF(CALCULATOR\LVL\FORMAT\ENTRY&lt;&gt;MARKER\CHECK,LVL\COL,"&gt;"""))),""),"")</f>
        <v/>
      </c>
      <c r="FI205" s="44" t="str">
        <f t="shared" si="217"/>
        <v/>
      </c>
      <c r="FM205" s="35"/>
      <c r="FN205" s="33"/>
      <c r="FO205" s="35"/>
      <c r="FP205" s="33"/>
      <c r="FQ205" s="35" t="str">
        <f t="shared" si="198"/>
        <v/>
      </c>
      <c r="FS205" s="37" t="str">
        <f t="shared" si="152"/>
        <v/>
      </c>
      <c r="FT205" s="43"/>
      <c r="FU205" s="37" t="str">
        <f t="shared" si="223"/>
        <v/>
      </c>
      <c r="FW205" s="37" t="str">
        <f>IFERROR(IFERROR(IF(FI205="","",SUMIFS(FU$101:FU205,$B$101:$B205,SWITCH\CALC\ACTIVE&amp;"*",$X$101:$X205, IF(CALCULATOR\LVL\FORMAT\ENTRY&lt;&gt;MARKER\CHECK,LVL\COL,"&gt;"""))),"") / IFERROR(IF(FI205="","",SUMIFS($BO$101:$BO205,$B$101:$B205,SWITCH\CALC\ACTIVE&amp;"*",$X$101:$X205, IF(CALCULATOR\LVL\FORMAT\ENTRY&lt;&gt;MARKER\CHECK,LVL\COL,"&gt;"""))),""),"")</f>
        <v/>
      </c>
      <c r="FX205" s="175"/>
      <c r="FZ205" s="37" t="str">
        <f t="shared" ca="1" si="199"/>
        <v/>
      </c>
      <c r="GA205" s="37" t="str">
        <f t="shared" ref="GA205:GM205" ca="1" si="227">IFERROR(IF($J205=LARGE($J$101:$J$300,GA$98), ( INDEX( INDIRECT($FY$95),MATCH(LARGE($J$101:$J$300,GA$98),$J$101:$J$300,0)) ), FZ205 ),"")</f>
        <v/>
      </c>
      <c r="GB205" s="37" t="str">
        <f t="shared" ca="1" si="227"/>
        <v/>
      </c>
      <c r="GC205" s="37" t="str">
        <f t="shared" ca="1" si="227"/>
        <v/>
      </c>
      <c r="GD205" s="37" t="str">
        <f t="shared" ca="1" si="227"/>
        <v/>
      </c>
      <c r="GE205" s="37" t="str">
        <f t="shared" ca="1" si="227"/>
        <v/>
      </c>
      <c r="GF205" s="37" t="str">
        <f t="shared" ca="1" si="227"/>
        <v/>
      </c>
      <c r="GG205" s="37" t="str">
        <f t="shared" ca="1" si="227"/>
        <v/>
      </c>
      <c r="GH205" s="37" t="str">
        <f t="shared" ca="1" si="227"/>
        <v/>
      </c>
      <c r="GI205" s="37" t="str">
        <f t="shared" ca="1" si="227"/>
        <v/>
      </c>
      <c r="GJ205" s="37" t="str">
        <f t="shared" ca="1" si="227"/>
        <v/>
      </c>
      <c r="GK205" s="37" t="str">
        <f t="shared" ca="1" si="227"/>
        <v/>
      </c>
      <c r="GL205" s="37" t="str">
        <f t="shared" ca="1" si="227"/>
        <v/>
      </c>
      <c r="GM205" s="37" t="str">
        <f t="shared" ca="1" si="227"/>
        <v/>
      </c>
    </row>
    <row r="206" spans="2:195" ht="22.5" customHeight="1" thickTop="1" thickBot="1">
      <c r="B206" s="1" t="str">
        <f t="array" ref="B206">IFERROR(IF($AF206="","",IF($C206=SWITCH\CALC\INACTV,SWITCH\CALC\INACTV,IF($AG206="",SWITCH\CALC\ACTIVE.EST,IF(AND(LARGE(IF($AF$101:$AF$300=$AF206,$AU$101:$AU$300),1)&gt;1,$AU206=1),SWITCH\CALC\INACTV,SWITCH\CALC\ACTIVE)))),"")</f>
        <v/>
      </c>
      <c r="C206" s="1" t="str">
        <f>IFERROR(IF($AF206="","",IF(AND(CALCULATOR\LVL\FORMAT\ENTRY="",$X206&lt;&gt;LVL\COL),SWITCH\CALC\INACTV,IF($AU206=1,IF(COUNTIFS($AU207:$AU$325,"&gt;"&amp;1,$AF207:$AF$325,$AF206)&gt;0,SWITCH\CALC\INACTV,SWITCH\CALC\ACTIVE),IF($AF206="","",SWITCH\CALC\ACTIVE)))),"")</f>
        <v/>
      </c>
      <c r="F206" s="1">
        <v>6</v>
      </c>
      <c r="H206" s="142" t="str">
        <f t="shared" ca="1" si="190"/>
        <v/>
      </c>
      <c r="I206" s="140"/>
      <c r="J206" s="145" t="str">
        <f t="shared" si="191"/>
        <v/>
      </c>
      <c r="R206" s="34" t="str">
        <f t="shared" ca="1" si="137"/>
        <v/>
      </c>
      <c r="V206" s="34" t="str">
        <f t="shared" ca="1" si="204"/>
        <v/>
      </c>
      <c r="X206" s="34" t="str">
        <f t="shared" ca="1" si="205"/>
        <v/>
      </c>
      <c r="AB206" s="18"/>
      <c r="AC206" s="2">
        <f t="shared" si="206"/>
        <v>6</v>
      </c>
      <c r="AD206" s="20"/>
      <c r="AE206" s="18"/>
      <c r="AF206" s="233"/>
      <c r="AG206" s="234"/>
      <c r="AH206" s="28"/>
      <c r="AI206" s="238" t="str">
        <f t="shared" ca="1" si="207"/>
        <v/>
      </c>
      <c r="AJ206" s="239"/>
      <c r="AK206" s="239"/>
      <c r="AL206" s="239"/>
      <c r="AM206" s="239"/>
      <c r="AN206" s="239"/>
      <c r="AO206" s="239"/>
      <c r="AP206" s="239"/>
      <c r="AQ206" s="240"/>
      <c r="AR206" s="28"/>
      <c r="AS206" s="138" t="str">
        <f t="shared" ca="1" si="208"/>
        <v/>
      </c>
      <c r="AT206" s="19"/>
      <c r="AU206" s="169" t="str">
        <f>IFERROR(IF($AF206="","",IF($BO206="","",IF($BO206&lt;1,"",COUNTIFS($AF$101:$AF206,$AF206,$BO$101:$BO206,"&gt;=1")))),"")</f>
        <v/>
      </c>
      <c r="AV206" s="20"/>
      <c r="AZ206" s="36" t="str">
        <f>IFERROR(IF($AF206="","",IF($AG206=GRADE.LTR\W,GRADE.LTR\W,IF($AG206="",GRADE.LTR\W,(  IF($X206=LVL\REM,GRADE.LTR\P,GRADE.LTR\C)  )))),"")</f>
        <v/>
      </c>
      <c r="BM206" s="35" t="str">
        <f t="shared" si="209"/>
        <v/>
      </c>
      <c r="BN206" s="33"/>
      <c r="BO206" s="35" t="str">
        <f t="shared" si="210"/>
        <v/>
      </c>
      <c r="BP206" s="33"/>
      <c r="BQ206" s="35" t="str">
        <f t="shared" si="211"/>
        <v/>
      </c>
      <c r="BS206" s="37" t="str">
        <f t="shared" si="212"/>
        <v/>
      </c>
      <c r="BT206" s="43"/>
      <c r="BU206" s="37" t="str">
        <f t="shared" si="219"/>
        <v/>
      </c>
      <c r="BZ206" s="34" t="str">
        <f t="shared" ca="1" si="213"/>
        <v/>
      </c>
      <c r="CI206" s="44" t="str">
        <f t="shared" si="214"/>
        <v/>
      </c>
      <c r="CM206" s="35"/>
      <c r="CN206" s="33"/>
      <c r="CO206" s="35"/>
      <c r="CP206" s="33"/>
      <c r="CQ206" s="35" t="str">
        <f t="shared" si="192"/>
        <v/>
      </c>
      <c r="CS206" s="37" t="str">
        <f t="shared" si="193"/>
        <v/>
      </c>
      <c r="CT206" s="43"/>
      <c r="CU206" s="37" t="str">
        <f t="shared" si="220"/>
        <v/>
      </c>
      <c r="CW206" s="37" t="str">
        <f>IFERROR(IFERROR(IF(CI206="","",SUMIFS(CU$101:CU206,$B$101:$B206,SWITCH\CALC\ACTIVE&amp;"*",$X$101:$X206, IF(CALCULATOR\LVL\FORMAT\ENTRY&lt;&gt;MARKER\CHECK,LVL\COL,"&gt;"""))),"") / IFERROR(IF(CI206="","",SUMIFS($BO$101:$BO206,$B$101:$B206,SWITCH\CALC\ACTIVE&amp;"*",$X$101:$X206, IF(CALCULATOR\LVL\FORMAT\ENTRY&lt;&gt;MARKER\CHECK,LVL\COL,"&gt;"""))),""),"")</f>
        <v/>
      </c>
      <c r="DI206" s="44" t="str">
        <f t="shared" si="215"/>
        <v/>
      </c>
      <c r="DM206" s="35"/>
      <c r="DN206" s="33"/>
      <c r="DO206" s="35"/>
      <c r="DP206" s="33"/>
      <c r="DQ206" s="35" t="str">
        <f t="shared" si="194"/>
        <v/>
      </c>
      <c r="DS206" s="37" t="str">
        <f t="shared" si="195"/>
        <v/>
      </c>
      <c r="DT206" s="43"/>
      <c r="DU206" s="37" t="str">
        <f t="shared" si="221"/>
        <v/>
      </c>
      <c r="DW206" s="37" t="str">
        <f>IFERROR(IFERROR(IF(DI206="","",SUMIFS(DU$101:DU206,$B$101:$B206,SWITCH\CALC\ACTIVE&amp;"*",$X$101:$X206, IF(CALCULATOR\LVL\FORMAT\ENTRY&lt;&gt;MARKER\CHECK,LVL\COL,"&gt;"""))),"") / IFERROR(IF(DI206="","",SUMIFS($BO$101:$BO206,$B$101:$B206,SWITCH\CALC\ACTIVE&amp;"*",$X$101:$X206, IF(CALCULATOR\LVL\FORMAT\ENTRY&lt;&gt;MARKER\CHECK,LVL\COL,"&gt;"""))),""),"")</f>
        <v/>
      </c>
      <c r="EI206" s="44" t="str">
        <f t="shared" si="216"/>
        <v/>
      </c>
      <c r="EM206" s="35"/>
      <c r="EN206" s="33"/>
      <c r="EO206" s="35"/>
      <c r="EP206" s="33"/>
      <c r="EQ206" s="35" t="str">
        <f t="shared" si="196"/>
        <v/>
      </c>
      <c r="ES206" s="37" t="str">
        <f t="shared" si="197"/>
        <v/>
      </c>
      <c r="ET206" s="43"/>
      <c r="EU206" s="37" t="str">
        <f t="shared" si="222"/>
        <v/>
      </c>
      <c r="EW206" s="37" t="str">
        <f>IFERROR(IFERROR(IF(EI206="","",SUMIFS(EU$101:EU206,$B$101:$B206,SWITCH\CALC\ACTIVE&amp;"*",$X$101:$X206, IF(CALCULATOR\LVL\FORMAT\ENTRY&lt;&gt;MARKER\CHECK,LVL\COL,"&gt;"""))),"") / IFERROR(IF(EI206="","",SUMIFS($BO$101:$BO206,$B$101:$B206,SWITCH\CALC\ACTIVE&amp;"*",$X$101:$X206, IF(CALCULATOR\LVL\FORMAT\ENTRY&lt;&gt;MARKER\CHECK,LVL\COL,"&gt;"""))),""),"")</f>
        <v/>
      </c>
      <c r="FI206" s="44" t="str">
        <f t="shared" si="217"/>
        <v/>
      </c>
      <c r="FM206" s="35"/>
      <c r="FN206" s="33"/>
      <c r="FO206" s="35"/>
      <c r="FP206" s="33"/>
      <c r="FQ206" s="35" t="str">
        <f t="shared" si="198"/>
        <v/>
      </c>
      <c r="FS206" s="37" t="str">
        <f t="shared" si="152"/>
        <v/>
      </c>
      <c r="FT206" s="43"/>
      <c r="FU206" s="37" t="str">
        <f t="shared" si="223"/>
        <v/>
      </c>
      <c r="FW206" s="37" t="str">
        <f>IFERROR(IFERROR(IF(FI206="","",SUMIFS(FU$101:FU206,$B$101:$B206,SWITCH\CALC\ACTIVE&amp;"*",$X$101:$X206, IF(CALCULATOR\LVL\FORMAT\ENTRY&lt;&gt;MARKER\CHECK,LVL\COL,"&gt;"""))),"") / IFERROR(IF(FI206="","",SUMIFS($BO$101:$BO206,$B$101:$B206,SWITCH\CALC\ACTIVE&amp;"*",$X$101:$X206, IF(CALCULATOR\LVL\FORMAT\ENTRY&lt;&gt;MARKER\CHECK,LVL\COL,"&gt;"""))),""),"")</f>
        <v/>
      </c>
      <c r="FX206" s="175"/>
      <c r="FZ206" s="37" t="str">
        <f t="shared" ca="1" si="199"/>
        <v/>
      </c>
      <c r="GA206" s="37" t="str">
        <f t="shared" ref="GA206:GM206" ca="1" si="228">IFERROR(IF($J206=LARGE($J$101:$J$300,GA$98), ( INDEX( INDIRECT($FY$95),MATCH(LARGE($J$101:$J$300,GA$98),$J$101:$J$300,0)) ), FZ206 ),"")</f>
        <v/>
      </c>
      <c r="GB206" s="37" t="str">
        <f t="shared" ca="1" si="228"/>
        <v/>
      </c>
      <c r="GC206" s="37" t="str">
        <f t="shared" ca="1" si="228"/>
        <v/>
      </c>
      <c r="GD206" s="37" t="str">
        <f t="shared" ca="1" si="228"/>
        <v/>
      </c>
      <c r="GE206" s="37" t="str">
        <f t="shared" ca="1" si="228"/>
        <v/>
      </c>
      <c r="GF206" s="37" t="str">
        <f t="shared" ca="1" si="228"/>
        <v/>
      </c>
      <c r="GG206" s="37" t="str">
        <f t="shared" ca="1" si="228"/>
        <v/>
      </c>
      <c r="GH206" s="37" t="str">
        <f t="shared" ca="1" si="228"/>
        <v/>
      </c>
      <c r="GI206" s="37" t="str">
        <f t="shared" ca="1" si="228"/>
        <v/>
      </c>
      <c r="GJ206" s="37" t="str">
        <f t="shared" ca="1" si="228"/>
        <v/>
      </c>
      <c r="GK206" s="37" t="str">
        <f t="shared" ca="1" si="228"/>
        <v/>
      </c>
      <c r="GL206" s="37" t="str">
        <f t="shared" ca="1" si="228"/>
        <v/>
      </c>
      <c r="GM206" s="37" t="str">
        <f t="shared" ca="1" si="228"/>
        <v/>
      </c>
    </row>
    <row r="207" spans="2:195" ht="22.5" customHeight="1" thickTop="1" thickBot="1">
      <c r="B207" s="1" t="str">
        <f t="array" ref="B207">IFERROR(IF($AF207="","",IF($C207=SWITCH\CALC\INACTV,SWITCH\CALC\INACTV,IF($AG207="",SWITCH\CALC\ACTIVE.EST,IF(AND(LARGE(IF($AF$101:$AF$300=$AF207,$AU$101:$AU$300),1)&gt;1,$AU207=1),SWITCH\CALC\INACTV,SWITCH\CALC\ACTIVE)))),"")</f>
        <v/>
      </c>
      <c r="C207" s="1" t="str">
        <f>IFERROR(IF($AF207="","",IF(AND(CALCULATOR\LVL\FORMAT\ENTRY="",$X207&lt;&gt;LVL\COL),SWITCH\CALC\INACTV,IF($AU207=1,IF(COUNTIFS($AU208:$AU$325,"&gt;"&amp;1,$AF208:$AF$325,$AF207)&gt;0,SWITCH\CALC\INACTV,SWITCH\CALC\ACTIVE),IF($AF207="","",SWITCH\CALC\ACTIVE)))),"")</f>
        <v/>
      </c>
      <c r="F207" s="1">
        <v>7</v>
      </c>
      <c r="H207" s="142" t="str">
        <f t="shared" ca="1" si="190"/>
        <v/>
      </c>
      <c r="I207" s="140"/>
      <c r="J207" s="145" t="str">
        <f t="shared" si="191"/>
        <v/>
      </c>
      <c r="R207" s="34" t="str">
        <f t="shared" ca="1" si="137"/>
        <v/>
      </c>
      <c r="V207" s="34" t="str">
        <f t="shared" ca="1" si="204"/>
        <v/>
      </c>
      <c r="X207" s="34" t="str">
        <f t="shared" ca="1" si="205"/>
        <v/>
      </c>
      <c r="AB207" s="18"/>
      <c r="AC207" s="2">
        <f t="shared" si="206"/>
        <v>7</v>
      </c>
      <c r="AD207" s="20"/>
      <c r="AE207" s="18"/>
      <c r="AF207" s="233"/>
      <c r="AG207" s="234"/>
      <c r="AH207" s="28"/>
      <c r="AI207" s="238" t="str">
        <f t="shared" ca="1" si="207"/>
        <v/>
      </c>
      <c r="AJ207" s="239"/>
      <c r="AK207" s="239"/>
      <c r="AL207" s="239"/>
      <c r="AM207" s="239"/>
      <c r="AN207" s="239"/>
      <c r="AO207" s="239"/>
      <c r="AP207" s="239"/>
      <c r="AQ207" s="240"/>
      <c r="AR207" s="28"/>
      <c r="AS207" s="138" t="str">
        <f t="shared" ca="1" si="208"/>
        <v/>
      </c>
      <c r="AT207" s="19"/>
      <c r="AU207" s="169" t="str">
        <f>IFERROR(IF($AF207="","",IF($BO207="","",IF($BO207&lt;1,"",COUNTIFS($AF$101:$AF207,$AF207,$BO$101:$BO207,"&gt;=1")))),"")</f>
        <v/>
      </c>
      <c r="AV207" s="20"/>
      <c r="AZ207" s="36" t="str">
        <f>IFERROR(IF($AF207="","",IF($AG207=GRADE.LTR\W,GRADE.LTR\W,IF($AG207="",GRADE.LTR\W,(  IF($X207=LVL\REM,GRADE.LTR\P,GRADE.LTR\C)  )))),"")</f>
        <v/>
      </c>
      <c r="BM207" s="35" t="str">
        <f t="shared" si="209"/>
        <v/>
      </c>
      <c r="BN207" s="33"/>
      <c r="BO207" s="35" t="str">
        <f t="shared" si="210"/>
        <v/>
      </c>
      <c r="BP207" s="33"/>
      <c r="BQ207" s="35" t="str">
        <f t="shared" si="211"/>
        <v/>
      </c>
      <c r="BS207" s="37" t="str">
        <f t="shared" si="212"/>
        <v/>
      </c>
      <c r="BT207" s="43"/>
      <c r="BU207" s="37" t="str">
        <f t="shared" si="219"/>
        <v/>
      </c>
      <c r="BZ207" s="34" t="str">
        <f t="shared" ca="1" si="213"/>
        <v/>
      </c>
      <c r="CI207" s="44" t="str">
        <f t="shared" si="214"/>
        <v/>
      </c>
      <c r="CM207" s="35"/>
      <c r="CN207" s="33"/>
      <c r="CO207" s="35"/>
      <c r="CP207" s="33"/>
      <c r="CQ207" s="35" t="str">
        <f t="shared" si="192"/>
        <v/>
      </c>
      <c r="CS207" s="37" t="str">
        <f t="shared" si="193"/>
        <v/>
      </c>
      <c r="CT207" s="43"/>
      <c r="CU207" s="37" t="str">
        <f t="shared" si="220"/>
        <v/>
      </c>
      <c r="CW207" s="37" t="str">
        <f>IFERROR(IFERROR(IF(CI207="","",SUMIFS(CU$101:CU207,$B$101:$B207,SWITCH\CALC\ACTIVE&amp;"*",$X$101:$X207, IF(CALCULATOR\LVL\FORMAT\ENTRY&lt;&gt;MARKER\CHECK,LVL\COL,"&gt;"""))),"") / IFERROR(IF(CI207="","",SUMIFS($BO$101:$BO207,$B$101:$B207,SWITCH\CALC\ACTIVE&amp;"*",$X$101:$X207, IF(CALCULATOR\LVL\FORMAT\ENTRY&lt;&gt;MARKER\CHECK,LVL\COL,"&gt;"""))),""),"")</f>
        <v/>
      </c>
      <c r="DI207" s="44" t="str">
        <f t="shared" si="215"/>
        <v/>
      </c>
      <c r="DM207" s="35"/>
      <c r="DN207" s="33"/>
      <c r="DO207" s="35"/>
      <c r="DP207" s="33"/>
      <c r="DQ207" s="35" t="str">
        <f t="shared" si="194"/>
        <v/>
      </c>
      <c r="DS207" s="37" t="str">
        <f t="shared" si="195"/>
        <v/>
      </c>
      <c r="DT207" s="43"/>
      <c r="DU207" s="37" t="str">
        <f t="shared" si="221"/>
        <v/>
      </c>
      <c r="DW207" s="37" t="str">
        <f>IFERROR(IFERROR(IF(DI207="","",SUMIFS(DU$101:DU207,$B$101:$B207,SWITCH\CALC\ACTIVE&amp;"*",$X$101:$X207, IF(CALCULATOR\LVL\FORMAT\ENTRY&lt;&gt;MARKER\CHECK,LVL\COL,"&gt;"""))),"") / IFERROR(IF(DI207="","",SUMIFS($BO$101:$BO207,$B$101:$B207,SWITCH\CALC\ACTIVE&amp;"*",$X$101:$X207, IF(CALCULATOR\LVL\FORMAT\ENTRY&lt;&gt;MARKER\CHECK,LVL\COL,"&gt;"""))),""),"")</f>
        <v/>
      </c>
      <c r="EI207" s="44" t="str">
        <f t="shared" si="216"/>
        <v/>
      </c>
      <c r="EM207" s="35"/>
      <c r="EN207" s="33"/>
      <c r="EO207" s="35"/>
      <c r="EP207" s="33"/>
      <c r="EQ207" s="35" t="str">
        <f t="shared" si="196"/>
        <v/>
      </c>
      <c r="ES207" s="37" t="str">
        <f t="shared" si="197"/>
        <v/>
      </c>
      <c r="ET207" s="43"/>
      <c r="EU207" s="37" t="str">
        <f t="shared" si="222"/>
        <v/>
      </c>
      <c r="EW207" s="37" t="str">
        <f>IFERROR(IFERROR(IF(EI207="","",SUMIFS(EU$101:EU207,$B$101:$B207,SWITCH\CALC\ACTIVE&amp;"*",$X$101:$X207, IF(CALCULATOR\LVL\FORMAT\ENTRY&lt;&gt;MARKER\CHECK,LVL\COL,"&gt;"""))),"") / IFERROR(IF(EI207="","",SUMIFS($BO$101:$BO207,$B$101:$B207,SWITCH\CALC\ACTIVE&amp;"*",$X$101:$X207, IF(CALCULATOR\LVL\FORMAT\ENTRY&lt;&gt;MARKER\CHECK,LVL\COL,"&gt;"""))),""),"")</f>
        <v/>
      </c>
      <c r="FI207" s="44" t="str">
        <f t="shared" si="217"/>
        <v/>
      </c>
      <c r="FM207" s="35"/>
      <c r="FN207" s="33"/>
      <c r="FO207" s="35"/>
      <c r="FP207" s="33"/>
      <c r="FQ207" s="35" t="str">
        <f t="shared" si="198"/>
        <v/>
      </c>
      <c r="FS207" s="37" t="str">
        <f t="shared" si="152"/>
        <v/>
      </c>
      <c r="FT207" s="43"/>
      <c r="FU207" s="37" t="str">
        <f t="shared" si="223"/>
        <v/>
      </c>
      <c r="FW207" s="37" t="str">
        <f>IFERROR(IFERROR(IF(FI207="","",SUMIFS(FU$101:FU207,$B$101:$B207,SWITCH\CALC\ACTIVE&amp;"*",$X$101:$X207, IF(CALCULATOR\LVL\FORMAT\ENTRY&lt;&gt;MARKER\CHECK,LVL\COL,"&gt;"""))),"") / IFERROR(IF(FI207="","",SUMIFS($BO$101:$BO207,$B$101:$B207,SWITCH\CALC\ACTIVE&amp;"*",$X$101:$X207, IF(CALCULATOR\LVL\FORMAT\ENTRY&lt;&gt;MARKER\CHECK,LVL\COL,"&gt;"""))),""),"")</f>
        <v/>
      </c>
      <c r="FX207" s="175"/>
      <c r="FZ207" s="37" t="str">
        <f t="shared" ca="1" si="199"/>
        <v/>
      </c>
      <c r="GA207" s="37" t="str">
        <f t="shared" ref="GA207:GM207" ca="1" si="229">IFERROR(IF($J207=LARGE($J$101:$J$300,GA$98), ( INDEX( INDIRECT($FY$95),MATCH(LARGE($J$101:$J$300,GA$98),$J$101:$J$300,0)) ), FZ207 ),"")</f>
        <v/>
      </c>
      <c r="GB207" s="37" t="str">
        <f t="shared" ca="1" si="229"/>
        <v/>
      </c>
      <c r="GC207" s="37" t="str">
        <f t="shared" ca="1" si="229"/>
        <v/>
      </c>
      <c r="GD207" s="37" t="str">
        <f t="shared" ca="1" si="229"/>
        <v/>
      </c>
      <c r="GE207" s="37" t="str">
        <f t="shared" ca="1" si="229"/>
        <v/>
      </c>
      <c r="GF207" s="37" t="str">
        <f t="shared" ca="1" si="229"/>
        <v/>
      </c>
      <c r="GG207" s="37" t="str">
        <f t="shared" ca="1" si="229"/>
        <v/>
      </c>
      <c r="GH207" s="37" t="str">
        <f t="shared" ca="1" si="229"/>
        <v/>
      </c>
      <c r="GI207" s="37" t="str">
        <f t="shared" ca="1" si="229"/>
        <v/>
      </c>
      <c r="GJ207" s="37" t="str">
        <f t="shared" ca="1" si="229"/>
        <v/>
      </c>
      <c r="GK207" s="37" t="str">
        <f t="shared" ca="1" si="229"/>
        <v/>
      </c>
      <c r="GL207" s="37" t="str">
        <f t="shared" ca="1" si="229"/>
        <v/>
      </c>
      <c r="GM207" s="37" t="str">
        <f t="shared" ca="1" si="229"/>
        <v/>
      </c>
    </row>
    <row r="208" spans="2:195" ht="22.5" customHeight="1" thickTop="1" thickBot="1">
      <c r="B208" s="1" t="str">
        <f t="array" ref="B208">IFERROR(IF($AF208="","",IF($C208=SWITCH\CALC\INACTV,SWITCH\CALC\INACTV,IF($AG208="",SWITCH\CALC\ACTIVE.EST,IF(AND(LARGE(IF($AF$101:$AF$300=$AF208,$AU$101:$AU$300),1)&gt;1,$AU208=1),SWITCH\CALC\INACTV,SWITCH\CALC\ACTIVE)))),"")</f>
        <v/>
      </c>
      <c r="C208" s="1" t="str">
        <f>IFERROR(IF($AF208="","",IF(AND(CALCULATOR\LVL\FORMAT\ENTRY="",$X208&lt;&gt;LVL\COL),SWITCH\CALC\INACTV,IF($AU208=1,IF(COUNTIFS($AU209:$AU$325,"&gt;"&amp;1,$AF209:$AF$325,$AF208)&gt;0,SWITCH\CALC\INACTV,SWITCH\CALC\ACTIVE),IF($AF208="","",SWITCH\CALC\ACTIVE)))),"")</f>
        <v/>
      </c>
      <c r="F208" s="1">
        <v>8</v>
      </c>
      <c r="H208" s="142" t="str">
        <f t="shared" ca="1" si="190"/>
        <v/>
      </c>
      <c r="I208" s="140"/>
      <c r="J208" s="145" t="str">
        <f t="shared" si="191"/>
        <v/>
      </c>
      <c r="R208" s="34" t="str">
        <f t="shared" ca="1" si="137"/>
        <v/>
      </c>
      <c r="V208" s="34" t="str">
        <f t="shared" ca="1" si="204"/>
        <v/>
      </c>
      <c r="X208" s="34" t="str">
        <f t="shared" ca="1" si="205"/>
        <v/>
      </c>
      <c r="AB208" s="18"/>
      <c r="AC208" s="2">
        <f t="shared" si="206"/>
        <v>8</v>
      </c>
      <c r="AD208" s="20"/>
      <c r="AE208" s="18"/>
      <c r="AF208" s="233"/>
      <c r="AG208" s="234"/>
      <c r="AH208" s="28"/>
      <c r="AI208" s="238" t="str">
        <f t="shared" ca="1" si="207"/>
        <v/>
      </c>
      <c r="AJ208" s="239"/>
      <c r="AK208" s="239"/>
      <c r="AL208" s="239"/>
      <c r="AM208" s="239"/>
      <c r="AN208" s="239"/>
      <c r="AO208" s="239"/>
      <c r="AP208" s="239"/>
      <c r="AQ208" s="240"/>
      <c r="AR208" s="28"/>
      <c r="AS208" s="138" t="str">
        <f t="shared" ca="1" si="208"/>
        <v/>
      </c>
      <c r="AT208" s="19"/>
      <c r="AU208" s="169" t="str">
        <f>IFERROR(IF($AF208="","",IF($BO208="","",IF($BO208&lt;1,"",COUNTIFS($AF$101:$AF208,$AF208,$BO$101:$BO208,"&gt;=1")))),"")</f>
        <v/>
      </c>
      <c r="AV208" s="20"/>
      <c r="AZ208" s="36" t="str">
        <f>IFERROR(IF($AF208="","",IF($AG208=GRADE.LTR\W,GRADE.LTR\W,IF($AG208="",GRADE.LTR\W,(  IF($X208=LVL\REM,GRADE.LTR\P,GRADE.LTR\C)  )))),"")</f>
        <v/>
      </c>
      <c r="BM208" s="35" t="str">
        <f t="shared" si="209"/>
        <v/>
      </c>
      <c r="BN208" s="33"/>
      <c r="BO208" s="35" t="str">
        <f t="shared" si="210"/>
        <v/>
      </c>
      <c r="BP208" s="33"/>
      <c r="BQ208" s="35" t="str">
        <f t="shared" si="211"/>
        <v/>
      </c>
      <c r="BS208" s="37" t="str">
        <f t="shared" si="212"/>
        <v/>
      </c>
      <c r="BT208" s="43"/>
      <c r="BU208" s="37" t="str">
        <f t="shared" si="219"/>
        <v/>
      </c>
      <c r="BZ208" s="34" t="str">
        <f t="shared" ca="1" si="213"/>
        <v/>
      </c>
      <c r="CI208" s="44" t="str">
        <f t="shared" si="214"/>
        <v/>
      </c>
      <c r="CM208" s="35"/>
      <c r="CN208" s="33"/>
      <c r="CO208" s="35"/>
      <c r="CP208" s="33"/>
      <c r="CQ208" s="35" t="str">
        <f t="shared" si="192"/>
        <v/>
      </c>
      <c r="CS208" s="37" t="str">
        <f t="shared" si="193"/>
        <v/>
      </c>
      <c r="CT208" s="43"/>
      <c r="CU208" s="37" t="str">
        <f t="shared" si="220"/>
        <v/>
      </c>
      <c r="CW208" s="37" t="str">
        <f>IFERROR(IFERROR(IF(CI208="","",SUMIFS(CU$101:CU208,$B$101:$B208,SWITCH\CALC\ACTIVE&amp;"*",$X$101:$X208, IF(CALCULATOR\LVL\FORMAT\ENTRY&lt;&gt;MARKER\CHECK,LVL\COL,"&gt;"""))),"") / IFERROR(IF(CI208="","",SUMIFS($BO$101:$BO208,$B$101:$B208,SWITCH\CALC\ACTIVE&amp;"*",$X$101:$X208, IF(CALCULATOR\LVL\FORMAT\ENTRY&lt;&gt;MARKER\CHECK,LVL\COL,"&gt;"""))),""),"")</f>
        <v/>
      </c>
      <c r="DI208" s="44" t="str">
        <f t="shared" si="215"/>
        <v/>
      </c>
      <c r="DM208" s="35"/>
      <c r="DN208" s="33"/>
      <c r="DO208" s="35"/>
      <c r="DP208" s="33"/>
      <c r="DQ208" s="35" t="str">
        <f t="shared" si="194"/>
        <v/>
      </c>
      <c r="DS208" s="37" t="str">
        <f t="shared" si="195"/>
        <v/>
      </c>
      <c r="DT208" s="43"/>
      <c r="DU208" s="37" t="str">
        <f t="shared" si="221"/>
        <v/>
      </c>
      <c r="DW208" s="37" t="str">
        <f>IFERROR(IFERROR(IF(DI208="","",SUMIFS(DU$101:DU208,$B$101:$B208,SWITCH\CALC\ACTIVE&amp;"*",$X$101:$X208, IF(CALCULATOR\LVL\FORMAT\ENTRY&lt;&gt;MARKER\CHECK,LVL\COL,"&gt;"""))),"") / IFERROR(IF(DI208="","",SUMIFS($BO$101:$BO208,$B$101:$B208,SWITCH\CALC\ACTIVE&amp;"*",$X$101:$X208, IF(CALCULATOR\LVL\FORMAT\ENTRY&lt;&gt;MARKER\CHECK,LVL\COL,"&gt;"""))),""),"")</f>
        <v/>
      </c>
      <c r="EI208" s="44" t="str">
        <f t="shared" si="216"/>
        <v/>
      </c>
      <c r="EM208" s="35"/>
      <c r="EN208" s="33"/>
      <c r="EO208" s="35"/>
      <c r="EP208" s="33"/>
      <c r="EQ208" s="35" t="str">
        <f t="shared" si="196"/>
        <v/>
      </c>
      <c r="ES208" s="37" t="str">
        <f t="shared" si="197"/>
        <v/>
      </c>
      <c r="ET208" s="43"/>
      <c r="EU208" s="37" t="str">
        <f t="shared" si="222"/>
        <v/>
      </c>
      <c r="EW208" s="37" t="str">
        <f>IFERROR(IFERROR(IF(EI208="","",SUMIFS(EU$101:EU208,$B$101:$B208,SWITCH\CALC\ACTIVE&amp;"*",$X$101:$X208, IF(CALCULATOR\LVL\FORMAT\ENTRY&lt;&gt;MARKER\CHECK,LVL\COL,"&gt;"""))),"") / IFERROR(IF(EI208="","",SUMIFS($BO$101:$BO208,$B$101:$B208,SWITCH\CALC\ACTIVE&amp;"*",$X$101:$X208, IF(CALCULATOR\LVL\FORMAT\ENTRY&lt;&gt;MARKER\CHECK,LVL\COL,"&gt;"""))),""),"")</f>
        <v/>
      </c>
      <c r="FI208" s="44" t="str">
        <f t="shared" si="217"/>
        <v/>
      </c>
      <c r="FM208" s="35"/>
      <c r="FN208" s="33"/>
      <c r="FO208" s="35"/>
      <c r="FP208" s="33"/>
      <c r="FQ208" s="35" t="str">
        <f t="shared" si="198"/>
        <v/>
      </c>
      <c r="FS208" s="37" t="str">
        <f t="shared" si="152"/>
        <v/>
      </c>
      <c r="FT208" s="43"/>
      <c r="FU208" s="37" t="str">
        <f t="shared" si="223"/>
        <v/>
      </c>
      <c r="FW208" s="37" t="str">
        <f>IFERROR(IFERROR(IF(FI208="","",SUMIFS(FU$101:FU208,$B$101:$B208,SWITCH\CALC\ACTIVE&amp;"*",$X$101:$X208, IF(CALCULATOR\LVL\FORMAT\ENTRY&lt;&gt;MARKER\CHECK,LVL\COL,"&gt;"""))),"") / IFERROR(IF(FI208="","",SUMIFS($BO$101:$BO208,$B$101:$B208,SWITCH\CALC\ACTIVE&amp;"*",$X$101:$X208, IF(CALCULATOR\LVL\FORMAT\ENTRY&lt;&gt;MARKER\CHECK,LVL\COL,"&gt;"""))),""),"")</f>
        <v/>
      </c>
      <c r="FX208" s="175"/>
      <c r="FZ208" s="37" t="str">
        <f t="shared" ca="1" si="199"/>
        <v/>
      </c>
      <c r="GA208" s="37" t="str">
        <f t="shared" ref="GA208:GM208" ca="1" si="230">IFERROR(IF($J208=LARGE($J$101:$J$300,GA$98), ( INDEX( INDIRECT($FY$95),MATCH(LARGE($J$101:$J$300,GA$98),$J$101:$J$300,0)) ), FZ208 ),"")</f>
        <v/>
      </c>
      <c r="GB208" s="37" t="str">
        <f t="shared" ca="1" si="230"/>
        <v/>
      </c>
      <c r="GC208" s="37" t="str">
        <f t="shared" ca="1" si="230"/>
        <v/>
      </c>
      <c r="GD208" s="37" t="str">
        <f t="shared" ca="1" si="230"/>
        <v/>
      </c>
      <c r="GE208" s="37" t="str">
        <f t="shared" ca="1" si="230"/>
        <v/>
      </c>
      <c r="GF208" s="37" t="str">
        <f t="shared" ca="1" si="230"/>
        <v/>
      </c>
      <c r="GG208" s="37" t="str">
        <f t="shared" ca="1" si="230"/>
        <v/>
      </c>
      <c r="GH208" s="37" t="str">
        <f t="shared" ca="1" si="230"/>
        <v/>
      </c>
      <c r="GI208" s="37" t="str">
        <f t="shared" ca="1" si="230"/>
        <v/>
      </c>
      <c r="GJ208" s="37" t="str">
        <f t="shared" ca="1" si="230"/>
        <v/>
      </c>
      <c r="GK208" s="37" t="str">
        <f t="shared" ca="1" si="230"/>
        <v/>
      </c>
      <c r="GL208" s="37" t="str">
        <f t="shared" ca="1" si="230"/>
        <v/>
      </c>
      <c r="GM208" s="37" t="str">
        <f t="shared" ca="1" si="230"/>
        <v/>
      </c>
    </row>
    <row r="209" spans="2:195" ht="22.5" customHeight="1" thickTop="1" thickBot="1">
      <c r="B209" s="1" t="str">
        <f t="array" ref="B209">IFERROR(IF($AF209="","",IF($C209=SWITCH\CALC\INACTV,SWITCH\CALC\INACTV,IF($AG209="",SWITCH\CALC\ACTIVE.EST,IF(AND(LARGE(IF($AF$101:$AF$300=$AF209,$AU$101:$AU$300),1)&gt;1,$AU209=1),SWITCH\CALC\INACTV,SWITCH\CALC\ACTIVE)))),"")</f>
        <v/>
      </c>
      <c r="C209" s="1" t="str">
        <f>IFERROR(IF($AF209="","",IF(AND(CALCULATOR\LVL\FORMAT\ENTRY="",$X209&lt;&gt;LVL\COL),SWITCH\CALC\INACTV,IF($AU209=1,IF(COUNTIFS($AU210:$AU$325,"&gt;"&amp;1,$AF210:$AF$325,$AF209)&gt;0,SWITCH\CALC\INACTV,SWITCH\CALC\ACTIVE),IF($AF209="","",SWITCH\CALC\ACTIVE)))),"")</f>
        <v/>
      </c>
      <c r="F209" s="1">
        <v>9</v>
      </c>
      <c r="H209" s="142" t="str">
        <f t="shared" ca="1" si="190"/>
        <v/>
      </c>
      <c r="I209" s="140"/>
      <c r="J209" s="145" t="str">
        <f t="shared" si="191"/>
        <v/>
      </c>
      <c r="R209" s="34" t="str">
        <f t="shared" ca="1" si="137"/>
        <v/>
      </c>
      <c r="V209" s="34" t="str">
        <f t="shared" ca="1" si="204"/>
        <v/>
      </c>
      <c r="X209" s="34" t="str">
        <f t="shared" ca="1" si="205"/>
        <v/>
      </c>
      <c r="AB209" s="18"/>
      <c r="AC209" s="2">
        <f t="shared" si="206"/>
        <v>9</v>
      </c>
      <c r="AD209" s="20"/>
      <c r="AE209" s="18"/>
      <c r="AF209" s="233"/>
      <c r="AG209" s="234"/>
      <c r="AH209" s="28"/>
      <c r="AI209" s="238" t="str">
        <f t="shared" ca="1" si="207"/>
        <v/>
      </c>
      <c r="AJ209" s="239"/>
      <c r="AK209" s="239"/>
      <c r="AL209" s="239"/>
      <c r="AM209" s="239"/>
      <c r="AN209" s="239"/>
      <c r="AO209" s="239"/>
      <c r="AP209" s="239"/>
      <c r="AQ209" s="240"/>
      <c r="AR209" s="28"/>
      <c r="AS209" s="138" t="str">
        <f t="shared" ca="1" si="208"/>
        <v/>
      </c>
      <c r="AT209" s="19"/>
      <c r="AU209" s="169" t="str">
        <f>IFERROR(IF($AF209="","",IF($BO209="","",IF($BO209&lt;1,"",COUNTIFS($AF$101:$AF209,$AF209,$BO$101:$BO209,"&gt;=1")))),"")</f>
        <v/>
      </c>
      <c r="AV209" s="20"/>
      <c r="AZ209" s="36" t="str">
        <f>IFERROR(IF($AF209="","",IF($AG209=GRADE.LTR\W,GRADE.LTR\W,IF($AG209="",GRADE.LTR\W,(  IF($X209=LVL\REM,GRADE.LTR\P,GRADE.LTR\C)  )))),"")</f>
        <v/>
      </c>
      <c r="BM209" s="35" t="str">
        <f t="shared" si="209"/>
        <v/>
      </c>
      <c r="BN209" s="33"/>
      <c r="BO209" s="35" t="str">
        <f t="shared" si="210"/>
        <v/>
      </c>
      <c r="BP209" s="33"/>
      <c r="BQ209" s="35" t="str">
        <f t="shared" si="211"/>
        <v/>
      </c>
      <c r="BS209" s="37" t="str">
        <f t="shared" si="212"/>
        <v/>
      </c>
      <c r="BT209" s="43"/>
      <c r="BU209" s="37" t="str">
        <f t="shared" si="219"/>
        <v/>
      </c>
      <c r="BZ209" s="34" t="str">
        <f t="shared" ca="1" si="213"/>
        <v/>
      </c>
      <c r="CI209" s="44" t="str">
        <f t="shared" si="214"/>
        <v/>
      </c>
      <c r="CM209" s="35"/>
      <c r="CN209" s="33"/>
      <c r="CO209" s="35"/>
      <c r="CP209" s="33"/>
      <c r="CQ209" s="35" t="str">
        <f t="shared" si="192"/>
        <v/>
      </c>
      <c r="CS209" s="37" t="str">
        <f t="shared" si="193"/>
        <v/>
      </c>
      <c r="CT209" s="43"/>
      <c r="CU209" s="37" t="str">
        <f t="shared" si="220"/>
        <v/>
      </c>
      <c r="CW209" s="37" t="str">
        <f>IFERROR(IFERROR(IF(CI209="","",SUMIFS(CU$101:CU209,$B$101:$B209,SWITCH\CALC\ACTIVE&amp;"*",$X$101:$X209, IF(CALCULATOR\LVL\FORMAT\ENTRY&lt;&gt;MARKER\CHECK,LVL\COL,"&gt;"""))),"") / IFERROR(IF(CI209="","",SUMIFS($BO$101:$BO209,$B$101:$B209,SWITCH\CALC\ACTIVE&amp;"*",$X$101:$X209, IF(CALCULATOR\LVL\FORMAT\ENTRY&lt;&gt;MARKER\CHECK,LVL\COL,"&gt;"""))),""),"")</f>
        <v/>
      </c>
      <c r="DI209" s="44" t="str">
        <f t="shared" si="215"/>
        <v/>
      </c>
      <c r="DM209" s="35"/>
      <c r="DN209" s="33"/>
      <c r="DO209" s="35"/>
      <c r="DP209" s="33"/>
      <c r="DQ209" s="35" t="str">
        <f t="shared" si="194"/>
        <v/>
      </c>
      <c r="DS209" s="37" t="str">
        <f t="shared" si="195"/>
        <v/>
      </c>
      <c r="DT209" s="43"/>
      <c r="DU209" s="37" t="str">
        <f t="shared" si="221"/>
        <v/>
      </c>
      <c r="DW209" s="37" t="str">
        <f>IFERROR(IFERROR(IF(DI209="","",SUMIFS(DU$101:DU209,$B$101:$B209,SWITCH\CALC\ACTIVE&amp;"*",$X$101:$X209, IF(CALCULATOR\LVL\FORMAT\ENTRY&lt;&gt;MARKER\CHECK,LVL\COL,"&gt;"""))),"") / IFERROR(IF(DI209="","",SUMIFS($BO$101:$BO209,$B$101:$B209,SWITCH\CALC\ACTIVE&amp;"*",$X$101:$X209, IF(CALCULATOR\LVL\FORMAT\ENTRY&lt;&gt;MARKER\CHECK,LVL\COL,"&gt;"""))),""),"")</f>
        <v/>
      </c>
      <c r="EI209" s="44" t="str">
        <f t="shared" si="216"/>
        <v/>
      </c>
      <c r="EM209" s="35"/>
      <c r="EN209" s="33"/>
      <c r="EO209" s="35"/>
      <c r="EP209" s="33"/>
      <c r="EQ209" s="35" t="str">
        <f t="shared" si="196"/>
        <v/>
      </c>
      <c r="ES209" s="37" t="str">
        <f t="shared" si="197"/>
        <v/>
      </c>
      <c r="ET209" s="43"/>
      <c r="EU209" s="37" t="str">
        <f t="shared" si="222"/>
        <v/>
      </c>
      <c r="EW209" s="37" t="str">
        <f>IFERROR(IFERROR(IF(EI209="","",SUMIFS(EU$101:EU209,$B$101:$B209,SWITCH\CALC\ACTIVE&amp;"*",$X$101:$X209, IF(CALCULATOR\LVL\FORMAT\ENTRY&lt;&gt;MARKER\CHECK,LVL\COL,"&gt;"""))),"") / IFERROR(IF(EI209="","",SUMIFS($BO$101:$BO209,$B$101:$B209,SWITCH\CALC\ACTIVE&amp;"*",$X$101:$X209, IF(CALCULATOR\LVL\FORMAT\ENTRY&lt;&gt;MARKER\CHECK,LVL\COL,"&gt;"""))),""),"")</f>
        <v/>
      </c>
      <c r="FI209" s="44" t="str">
        <f t="shared" si="217"/>
        <v/>
      </c>
      <c r="FM209" s="35"/>
      <c r="FN209" s="33"/>
      <c r="FO209" s="35"/>
      <c r="FP209" s="33"/>
      <c r="FQ209" s="35" t="str">
        <f t="shared" si="198"/>
        <v/>
      </c>
      <c r="FS209" s="37" t="str">
        <f t="shared" si="152"/>
        <v/>
      </c>
      <c r="FT209" s="43"/>
      <c r="FU209" s="37" t="str">
        <f t="shared" si="223"/>
        <v/>
      </c>
      <c r="FW209" s="37" t="str">
        <f>IFERROR(IFERROR(IF(FI209="","",SUMIFS(FU$101:FU209,$B$101:$B209,SWITCH\CALC\ACTIVE&amp;"*",$X$101:$X209, IF(CALCULATOR\LVL\FORMAT\ENTRY&lt;&gt;MARKER\CHECK,LVL\COL,"&gt;"""))),"") / IFERROR(IF(FI209="","",SUMIFS($BO$101:$BO209,$B$101:$B209,SWITCH\CALC\ACTIVE&amp;"*",$X$101:$X209, IF(CALCULATOR\LVL\FORMAT\ENTRY&lt;&gt;MARKER\CHECK,LVL\COL,"&gt;"""))),""),"")</f>
        <v/>
      </c>
      <c r="FX209" s="175"/>
      <c r="FZ209" s="37" t="str">
        <f t="shared" ca="1" si="199"/>
        <v/>
      </c>
      <c r="GA209" s="37" t="str">
        <f t="shared" ref="GA209:GM209" ca="1" si="231">IFERROR(IF($J209=LARGE($J$101:$J$300,GA$98), ( INDEX( INDIRECT($FY$95),MATCH(LARGE($J$101:$J$300,GA$98),$J$101:$J$300,0)) ), FZ209 ),"")</f>
        <v/>
      </c>
      <c r="GB209" s="37" t="str">
        <f t="shared" ca="1" si="231"/>
        <v/>
      </c>
      <c r="GC209" s="37" t="str">
        <f t="shared" ca="1" si="231"/>
        <v/>
      </c>
      <c r="GD209" s="37" t="str">
        <f t="shared" ca="1" si="231"/>
        <v/>
      </c>
      <c r="GE209" s="37" t="str">
        <f t="shared" ca="1" si="231"/>
        <v/>
      </c>
      <c r="GF209" s="37" t="str">
        <f t="shared" ca="1" si="231"/>
        <v/>
      </c>
      <c r="GG209" s="37" t="str">
        <f t="shared" ca="1" si="231"/>
        <v/>
      </c>
      <c r="GH209" s="37" t="str">
        <f t="shared" ca="1" si="231"/>
        <v/>
      </c>
      <c r="GI209" s="37" t="str">
        <f t="shared" ca="1" si="231"/>
        <v/>
      </c>
      <c r="GJ209" s="37" t="str">
        <f t="shared" ca="1" si="231"/>
        <v/>
      </c>
      <c r="GK209" s="37" t="str">
        <f t="shared" ca="1" si="231"/>
        <v/>
      </c>
      <c r="GL209" s="37" t="str">
        <f t="shared" ca="1" si="231"/>
        <v/>
      </c>
      <c r="GM209" s="37" t="str">
        <f t="shared" ca="1" si="231"/>
        <v/>
      </c>
    </row>
    <row r="210" spans="2:195" ht="22.5" customHeight="1" thickTop="1" thickBot="1">
      <c r="B210" s="1" t="str">
        <f t="array" ref="B210">IFERROR(IF($AF210="","",IF($C210=SWITCH\CALC\INACTV,SWITCH\CALC\INACTV,IF($AG210="",SWITCH\CALC\ACTIVE.EST,IF(AND(LARGE(IF($AF$101:$AF$300=$AF210,$AU$101:$AU$300),1)&gt;1,$AU210=1),SWITCH\CALC\INACTV,SWITCH\CALC\ACTIVE)))),"")</f>
        <v/>
      </c>
      <c r="C210" s="1" t="str">
        <f>IFERROR(IF($AF210="","",IF(AND(CALCULATOR\LVL\FORMAT\ENTRY="",$X210&lt;&gt;LVL\COL),SWITCH\CALC\INACTV,IF($AU210=1,IF(COUNTIFS($AU211:$AU$325,"&gt;"&amp;1,$AF211:$AF$325,$AF210)&gt;0,SWITCH\CALC\INACTV,SWITCH\CALC\ACTIVE),IF($AF210="","",SWITCH\CALC\ACTIVE)))),"")</f>
        <v/>
      </c>
      <c r="F210" s="1">
        <v>10</v>
      </c>
      <c r="H210" s="142" t="str">
        <f t="shared" ca="1" si="190"/>
        <v/>
      </c>
      <c r="I210" s="140"/>
      <c r="J210" s="145" t="str">
        <f t="shared" si="191"/>
        <v/>
      </c>
      <c r="R210" s="34" t="str">
        <f t="shared" ca="1" si="137"/>
        <v/>
      </c>
      <c r="V210" s="34" t="str">
        <f t="shared" ca="1" si="204"/>
        <v/>
      </c>
      <c r="X210" s="34" t="str">
        <f t="shared" ca="1" si="205"/>
        <v/>
      </c>
      <c r="AB210" s="18"/>
      <c r="AC210" s="2">
        <f t="shared" si="206"/>
        <v>10</v>
      </c>
      <c r="AD210" s="20"/>
      <c r="AE210" s="18"/>
      <c r="AF210" s="233"/>
      <c r="AG210" s="234"/>
      <c r="AH210" s="28"/>
      <c r="AI210" s="238" t="str">
        <f t="shared" ca="1" si="207"/>
        <v/>
      </c>
      <c r="AJ210" s="239"/>
      <c r="AK210" s="239"/>
      <c r="AL210" s="239"/>
      <c r="AM210" s="239"/>
      <c r="AN210" s="239"/>
      <c r="AO210" s="239"/>
      <c r="AP210" s="239"/>
      <c r="AQ210" s="240"/>
      <c r="AR210" s="28"/>
      <c r="AS210" s="138" t="str">
        <f t="shared" ca="1" si="208"/>
        <v/>
      </c>
      <c r="AT210" s="19"/>
      <c r="AU210" s="169" t="str">
        <f>IFERROR(IF($AF210="","",IF($BO210="","",IF($BO210&lt;1,"",COUNTIFS($AF$101:$AF210,$AF210,$BO$101:$BO210,"&gt;=1")))),"")</f>
        <v/>
      </c>
      <c r="AV210" s="20"/>
      <c r="AZ210" s="36" t="str">
        <f>IFERROR(IF($AF210="","",IF($AG210=GRADE.LTR\W,GRADE.LTR\W,IF($AG210="",GRADE.LTR\W,(  IF($X210=LVL\REM,GRADE.LTR\P,GRADE.LTR\C)  )))),"")</f>
        <v/>
      </c>
      <c r="BM210" s="35" t="str">
        <f t="shared" si="209"/>
        <v/>
      </c>
      <c r="BN210" s="33"/>
      <c r="BO210" s="35" t="str">
        <f t="shared" si="210"/>
        <v/>
      </c>
      <c r="BP210" s="33"/>
      <c r="BQ210" s="35" t="str">
        <f t="shared" si="211"/>
        <v/>
      </c>
      <c r="BS210" s="37" t="str">
        <f t="shared" si="212"/>
        <v/>
      </c>
      <c r="BT210" s="43"/>
      <c r="BU210" s="37" t="str">
        <f t="shared" si="219"/>
        <v/>
      </c>
      <c r="BZ210" s="34" t="str">
        <f t="shared" ca="1" si="213"/>
        <v/>
      </c>
      <c r="CI210" s="44" t="str">
        <f t="shared" si="214"/>
        <v/>
      </c>
      <c r="CM210" s="35"/>
      <c r="CN210" s="33"/>
      <c r="CO210" s="35"/>
      <c r="CP210" s="33"/>
      <c r="CQ210" s="35" t="str">
        <f t="shared" si="192"/>
        <v/>
      </c>
      <c r="CS210" s="37" t="str">
        <f t="shared" si="193"/>
        <v/>
      </c>
      <c r="CT210" s="43"/>
      <c r="CU210" s="37" t="str">
        <f t="shared" si="220"/>
        <v/>
      </c>
      <c r="CW210" s="37" t="str">
        <f>IFERROR(IFERROR(IF(CI210="","",SUMIFS(CU$101:CU210,$B$101:$B210,SWITCH\CALC\ACTIVE&amp;"*",$X$101:$X210, IF(CALCULATOR\LVL\FORMAT\ENTRY&lt;&gt;MARKER\CHECK,LVL\COL,"&gt;"""))),"") / IFERROR(IF(CI210="","",SUMIFS($BO$101:$BO210,$B$101:$B210,SWITCH\CALC\ACTIVE&amp;"*",$X$101:$X210, IF(CALCULATOR\LVL\FORMAT\ENTRY&lt;&gt;MARKER\CHECK,LVL\COL,"&gt;"""))),""),"")</f>
        <v/>
      </c>
      <c r="DI210" s="44" t="str">
        <f t="shared" si="215"/>
        <v/>
      </c>
      <c r="DM210" s="35"/>
      <c r="DN210" s="33"/>
      <c r="DO210" s="35"/>
      <c r="DP210" s="33"/>
      <c r="DQ210" s="35" t="str">
        <f t="shared" si="194"/>
        <v/>
      </c>
      <c r="DS210" s="37" t="str">
        <f t="shared" si="195"/>
        <v/>
      </c>
      <c r="DT210" s="43"/>
      <c r="DU210" s="37" t="str">
        <f t="shared" si="221"/>
        <v/>
      </c>
      <c r="DW210" s="37" t="str">
        <f>IFERROR(IFERROR(IF(DI210="","",SUMIFS(DU$101:DU210,$B$101:$B210,SWITCH\CALC\ACTIVE&amp;"*",$X$101:$X210, IF(CALCULATOR\LVL\FORMAT\ENTRY&lt;&gt;MARKER\CHECK,LVL\COL,"&gt;"""))),"") / IFERROR(IF(DI210="","",SUMIFS($BO$101:$BO210,$B$101:$B210,SWITCH\CALC\ACTIVE&amp;"*",$X$101:$X210, IF(CALCULATOR\LVL\FORMAT\ENTRY&lt;&gt;MARKER\CHECK,LVL\COL,"&gt;"""))),""),"")</f>
        <v/>
      </c>
      <c r="EI210" s="44" t="str">
        <f t="shared" si="216"/>
        <v/>
      </c>
      <c r="EM210" s="35"/>
      <c r="EN210" s="33"/>
      <c r="EO210" s="35"/>
      <c r="EP210" s="33"/>
      <c r="EQ210" s="35" t="str">
        <f t="shared" si="196"/>
        <v/>
      </c>
      <c r="ES210" s="37" t="str">
        <f t="shared" si="197"/>
        <v/>
      </c>
      <c r="ET210" s="43"/>
      <c r="EU210" s="37" t="str">
        <f t="shared" si="222"/>
        <v/>
      </c>
      <c r="EW210" s="37" t="str">
        <f>IFERROR(IFERROR(IF(EI210="","",SUMIFS(EU$101:EU210,$B$101:$B210,SWITCH\CALC\ACTIVE&amp;"*",$X$101:$X210, IF(CALCULATOR\LVL\FORMAT\ENTRY&lt;&gt;MARKER\CHECK,LVL\COL,"&gt;"""))),"") / IFERROR(IF(EI210="","",SUMIFS($BO$101:$BO210,$B$101:$B210,SWITCH\CALC\ACTIVE&amp;"*",$X$101:$X210, IF(CALCULATOR\LVL\FORMAT\ENTRY&lt;&gt;MARKER\CHECK,LVL\COL,"&gt;"""))),""),"")</f>
        <v/>
      </c>
      <c r="FI210" s="44" t="str">
        <f t="shared" si="217"/>
        <v/>
      </c>
      <c r="FM210" s="35"/>
      <c r="FN210" s="33"/>
      <c r="FO210" s="35"/>
      <c r="FP210" s="33"/>
      <c r="FQ210" s="35" t="str">
        <f t="shared" si="198"/>
        <v/>
      </c>
      <c r="FS210" s="37" t="str">
        <f t="shared" si="152"/>
        <v/>
      </c>
      <c r="FT210" s="43"/>
      <c r="FU210" s="37" t="str">
        <f t="shared" si="223"/>
        <v/>
      </c>
      <c r="FW210" s="37" t="str">
        <f>IFERROR(IFERROR(IF(FI210="","",SUMIFS(FU$101:FU210,$B$101:$B210,SWITCH\CALC\ACTIVE&amp;"*",$X$101:$X210, IF(CALCULATOR\LVL\FORMAT\ENTRY&lt;&gt;MARKER\CHECK,LVL\COL,"&gt;"""))),"") / IFERROR(IF(FI210="","",SUMIFS($BO$101:$BO210,$B$101:$B210,SWITCH\CALC\ACTIVE&amp;"*",$X$101:$X210, IF(CALCULATOR\LVL\FORMAT\ENTRY&lt;&gt;MARKER\CHECK,LVL\COL,"&gt;"""))),""),"")</f>
        <v/>
      </c>
      <c r="FX210" s="175"/>
      <c r="FZ210" s="37" t="str">
        <f t="shared" ca="1" si="199"/>
        <v/>
      </c>
      <c r="GA210" s="37" t="str">
        <f t="shared" ref="GA210:GM210" ca="1" si="232">IFERROR(IF($J210=LARGE($J$101:$J$300,GA$98), ( INDEX( INDIRECT($FY$95),MATCH(LARGE($J$101:$J$300,GA$98),$J$101:$J$300,0)) ), FZ210 ),"")</f>
        <v/>
      </c>
      <c r="GB210" s="37" t="str">
        <f t="shared" ca="1" si="232"/>
        <v/>
      </c>
      <c r="GC210" s="37" t="str">
        <f t="shared" ca="1" si="232"/>
        <v/>
      </c>
      <c r="GD210" s="37" t="str">
        <f t="shared" ca="1" si="232"/>
        <v/>
      </c>
      <c r="GE210" s="37" t="str">
        <f t="shared" ca="1" si="232"/>
        <v/>
      </c>
      <c r="GF210" s="37" t="str">
        <f t="shared" ca="1" si="232"/>
        <v/>
      </c>
      <c r="GG210" s="37" t="str">
        <f t="shared" ca="1" si="232"/>
        <v/>
      </c>
      <c r="GH210" s="37" t="str">
        <f t="shared" ca="1" si="232"/>
        <v/>
      </c>
      <c r="GI210" s="37" t="str">
        <f t="shared" ca="1" si="232"/>
        <v/>
      </c>
      <c r="GJ210" s="37" t="str">
        <f t="shared" ca="1" si="232"/>
        <v/>
      </c>
      <c r="GK210" s="37" t="str">
        <f t="shared" ca="1" si="232"/>
        <v/>
      </c>
      <c r="GL210" s="37" t="str">
        <f t="shared" ca="1" si="232"/>
        <v/>
      </c>
      <c r="GM210" s="37" t="str">
        <f t="shared" ca="1" si="232"/>
        <v/>
      </c>
    </row>
    <row r="211" spans="2:195" ht="22.5" customHeight="1" thickTop="1" thickBot="1">
      <c r="B211" s="1" t="str">
        <f t="array" ref="B211">IFERROR(IF($AF211="","",IF($C211=SWITCH\CALC\INACTV,SWITCH\CALC\INACTV,IF($AG211="",SWITCH\CALC\ACTIVE.EST,IF(AND(LARGE(IF($AF$101:$AF$300=$AF211,$AU$101:$AU$300),1)&gt;1,$AU211=1),SWITCH\CALC\INACTV,SWITCH\CALC\ACTIVE)))),"")</f>
        <v/>
      </c>
      <c r="C211" s="1" t="str">
        <f>IFERROR(IF($AF211="","",IF(AND(CALCULATOR\LVL\FORMAT\ENTRY="",$X211&lt;&gt;LVL\COL),SWITCH\CALC\INACTV,IF($AU211=1,IF(COUNTIFS($AU212:$AU$325,"&gt;"&amp;1,$AF212:$AF$325,$AF211)&gt;0,SWITCH\CALC\INACTV,SWITCH\CALC\ACTIVE),IF($AF211="","",SWITCH\CALC\ACTIVE)))),"")</f>
        <v/>
      </c>
      <c r="F211" s="1">
        <v>11</v>
      </c>
      <c r="H211" s="142" t="str">
        <f t="shared" ca="1" si="190"/>
        <v/>
      </c>
      <c r="I211" s="140"/>
      <c r="J211" s="145" t="str">
        <f t="shared" si="191"/>
        <v/>
      </c>
      <c r="R211" s="34" t="str">
        <f t="shared" ca="1" si="137"/>
        <v/>
      </c>
      <c r="V211" s="34" t="str">
        <f t="shared" ca="1" si="204"/>
        <v/>
      </c>
      <c r="X211" s="34" t="str">
        <f t="shared" ca="1" si="205"/>
        <v/>
      </c>
      <c r="AB211" s="18"/>
      <c r="AC211" s="2">
        <f t="shared" si="206"/>
        <v>11</v>
      </c>
      <c r="AD211" s="20"/>
      <c r="AE211" s="18"/>
      <c r="AF211" s="233"/>
      <c r="AG211" s="234"/>
      <c r="AH211" s="28"/>
      <c r="AI211" s="238" t="str">
        <f t="shared" ca="1" si="207"/>
        <v/>
      </c>
      <c r="AJ211" s="239"/>
      <c r="AK211" s="239"/>
      <c r="AL211" s="239"/>
      <c r="AM211" s="239"/>
      <c r="AN211" s="239"/>
      <c r="AO211" s="239"/>
      <c r="AP211" s="239"/>
      <c r="AQ211" s="240"/>
      <c r="AR211" s="28"/>
      <c r="AS211" s="138" t="str">
        <f t="shared" ca="1" si="208"/>
        <v/>
      </c>
      <c r="AT211" s="19"/>
      <c r="AU211" s="169" t="str">
        <f>IFERROR(IF($AF211="","",IF($BO211="","",IF($BO211&lt;1,"",COUNTIFS($AF$101:$AF211,$AF211,$BO$101:$BO211,"&gt;=1")))),"")</f>
        <v/>
      </c>
      <c r="AV211" s="20"/>
      <c r="AZ211" s="36" t="str">
        <f>IFERROR(IF($AF211="","",IF($AG211=GRADE.LTR\W,GRADE.LTR\W,IF($AG211="",GRADE.LTR\W,(  IF($X211=LVL\REM,GRADE.LTR\P,GRADE.LTR\C)  )))),"")</f>
        <v/>
      </c>
      <c r="BM211" s="35" t="str">
        <f t="shared" si="209"/>
        <v/>
      </c>
      <c r="BN211" s="33"/>
      <c r="BO211" s="35" t="str">
        <f t="shared" si="210"/>
        <v/>
      </c>
      <c r="BP211" s="33"/>
      <c r="BQ211" s="35" t="str">
        <f t="shared" si="211"/>
        <v/>
      </c>
      <c r="BS211" s="37" t="str">
        <f t="shared" si="212"/>
        <v/>
      </c>
      <c r="BT211" s="43"/>
      <c r="BU211" s="37" t="str">
        <f t="shared" si="219"/>
        <v/>
      </c>
      <c r="BZ211" s="34" t="str">
        <f t="shared" ca="1" si="213"/>
        <v/>
      </c>
      <c r="CI211" s="44" t="str">
        <f t="shared" si="214"/>
        <v/>
      </c>
      <c r="CM211" s="35"/>
      <c r="CN211" s="33"/>
      <c r="CO211" s="35"/>
      <c r="CP211" s="33"/>
      <c r="CQ211" s="35" t="str">
        <f t="shared" si="192"/>
        <v/>
      </c>
      <c r="CS211" s="37" t="str">
        <f t="shared" si="193"/>
        <v/>
      </c>
      <c r="CT211" s="43"/>
      <c r="CU211" s="37" t="str">
        <f t="shared" si="220"/>
        <v/>
      </c>
      <c r="CW211" s="37" t="str">
        <f>IFERROR(IFERROR(IF(CI211="","",SUMIFS(CU$101:CU211,$B$101:$B211,SWITCH\CALC\ACTIVE&amp;"*",$X$101:$X211, IF(CALCULATOR\LVL\FORMAT\ENTRY&lt;&gt;MARKER\CHECK,LVL\COL,"&gt;"""))),"") / IFERROR(IF(CI211="","",SUMIFS($BO$101:$BO211,$B$101:$B211,SWITCH\CALC\ACTIVE&amp;"*",$X$101:$X211, IF(CALCULATOR\LVL\FORMAT\ENTRY&lt;&gt;MARKER\CHECK,LVL\COL,"&gt;"""))),""),"")</f>
        <v/>
      </c>
      <c r="DI211" s="44" t="str">
        <f t="shared" si="215"/>
        <v/>
      </c>
      <c r="DM211" s="35"/>
      <c r="DN211" s="33"/>
      <c r="DO211" s="35"/>
      <c r="DP211" s="33"/>
      <c r="DQ211" s="35" t="str">
        <f t="shared" si="194"/>
        <v/>
      </c>
      <c r="DS211" s="37" t="str">
        <f t="shared" si="195"/>
        <v/>
      </c>
      <c r="DT211" s="43"/>
      <c r="DU211" s="37" t="str">
        <f t="shared" si="221"/>
        <v/>
      </c>
      <c r="DW211" s="37" t="str">
        <f>IFERROR(IFERROR(IF(DI211="","",SUMIFS(DU$101:DU211,$B$101:$B211,SWITCH\CALC\ACTIVE&amp;"*",$X$101:$X211, IF(CALCULATOR\LVL\FORMAT\ENTRY&lt;&gt;MARKER\CHECK,LVL\COL,"&gt;"""))),"") / IFERROR(IF(DI211="","",SUMIFS($BO$101:$BO211,$B$101:$B211,SWITCH\CALC\ACTIVE&amp;"*",$X$101:$X211, IF(CALCULATOR\LVL\FORMAT\ENTRY&lt;&gt;MARKER\CHECK,LVL\COL,"&gt;"""))),""),"")</f>
        <v/>
      </c>
      <c r="EI211" s="44" t="str">
        <f t="shared" si="216"/>
        <v/>
      </c>
      <c r="EM211" s="35"/>
      <c r="EN211" s="33"/>
      <c r="EO211" s="35"/>
      <c r="EP211" s="33"/>
      <c r="EQ211" s="35" t="str">
        <f t="shared" si="196"/>
        <v/>
      </c>
      <c r="ES211" s="37" t="str">
        <f t="shared" si="197"/>
        <v/>
      </c>
      <c r="ET211" s="43"/>
      <c r="EU211" s="37" t="str">
        <f t="shared" si="222"/>
        <v/>
      </c>
      <c r="EW211" s="37" t="str">
        <f>IFERROR(IFERROR(IF(EI211="","",SUMIFS(EU$101:EU211,$B$101:$B211,SWITCH\CALC\ACTIVE&amp;"*",$X$101:$X211, IF(CALCULATOR\LVL\FORMAT\ENTRY&lt;&gt;MARKER\CHECK,LVL\COL,"&gt;"""))),"") / IFERROR(IF(EI211="","",SUMIFS($BO$101:$BO211,$B$101:$B211,SWITCH\CALC\ACTIVE&amp;"*",$X$101:$X211, IF(CALCULATOR\LVL\FORMAT\ENTRY&lt;&gt;MARKER\CHECK,LVL\COL,"&gt;"""))),""),"")</f>
        <v/>
      </c>
      <c r="FI211" s="44" t="str">
        <f t="shared" si="217"/>
        <v/>
      </c>
      <c r="FM211" s="35"/>
      <c r="FN211" s="33"/>
      <c r="FO211" s="35"/>
      <c r="FP211" s="33"/>
      <c r="FQ211" s="35" t="str">
        <f t="shared" si="198"/>
        <v/>
      </c>
      <c r="FS211" s="37" t="str">
        <f t="shared" si="152"/>
        <v/>
      </c>
      <c r="FT211" s="43"/>
      <c r="FU211" s="37" t="str">
        <f t="shared" si="223"/>
        <v/>
      </c>
      <c r="FW211" s="37" t="str">
        <f>IFERROR(IFERROR(IF(FI211="","",SUMIFS(FU$101:FU211,$B$101:$B211,SWITCH\CALC\ACTIVE&amp;"*",$X$101:$X211, IF(CALCULATOR\LVL\FORMAT\ENTRY&lt;&gt;MARKER\CHECK,LVL\COL,"&gt;"""))),"") / IFERROR(IF(FI211="","",SUMIFS($BO$101:$BO211,$B$101:$B211,SWITCH\CALC\ACTIVE&amp;"*",$X$101:$X211, IF(CALCULATOR\LVL\FORMAT\ENTRY&lt;&gt;MARKER\CHECK,LVL\COL,"&gt;"""))),""),"")</f>
        <v/>
      </c>
      <c r="FX211" s="175"/>
      <c r="FZ211" s="37" t="str">
        <f t="shared" ca="1" si="199"/>
        <v/>
      </c>
      <c r="GA211" s="37" t="str">
        <f t="shared" ref="GA211:GM211" ca="1" si="233">IFERROR(IF($J211=LARGE($J$101:$J$300,GA$98), ( INDEX( INDIRECT($FY$95),MATCH(LARGE($J$101:$J$300,GA$98),$J$101:$J$300,0)) ), FZ211 ),"")</f>
        <v/>
      </c>
      <c r="GB211" s="37" t="str">
        <f t="shared" ca="1" si="233"/>
        <v/>
      </c>
      <c r="GC211" s="37" t="str">
        <f t="shared" ca="1" si="233"/>
        <v/>
      </c>
      <c r="GD211" s="37" t="str">
        <f t="shared" ca="1" si="233"/>
        <v/>
      </c>
      <c r="GE211" s="37" t="str">
        <f t="shared" ca="1" si="233"/>
        <v/>
      </c>
      <c r="GF211" s="37" t="str">
        <f t="shared" ca="1" si="233"/>
        <v/>
      </c>
      <c r="GG211" s="37" t="str">
        <f t="shared" ca="1" si="233"/>
        <v/>
      </c>
      <c r="GH211" s="37" t="str">
        <f t="shared" ca="1" si="233"/>
        <v/>
      </c>
      <c r="GI211" s="37" t="str">
        <f t="shared" ca="1" si="233"/>
        <v/>
      </c>
      <c r="GJ211" s="37" t="str">
        <f t="shared" ca="1" si="233"/>
        <v/>
      </c>
      <c r="GK211" s="37" t="str">
        <f t="shared" ca="1" si="233"/>
        <v/>
      </c>
      <c r="GL211" s="37" t="str">
        <f t="shared" ca="1" si="233"/>
        <v/>
      </c>
      <c r="GM211" s="37" t="str">
        <f t="shared" ca="1" si="233"/>
        <v/>
      </c>
    </row>
    <row r="212" spans="2:195" ht="22.5" customHeight="1" thickTop="1" thickBot="1">
      <c r="B212" s="1" t="str">
        <f t="array" ref="B212">IFERROR(IF($AF212="","",IF($C212=SWITCH\CALC\INACTV,SWITCH\CALC\INACTV,IF($AG212="",SWITCH\CALC\ACTIVE.EST,IF(AND(LARGE(IF($AF$101:$AF$300=$AF212,$AU$101:$AU$300),1)&gt;1,$AU212=1),SWITCH\CALC\INACTV,SWITCH\CALC\ACTIVE)))),"")</f>
        <v/>
      </c>
      <c r="C212" s="1" t="str">
        <f>IFERROR(IF($AF212="","",IF(AND(CALCULATOR\LVL\FORMAT\ENTRY="",$X212&lt;&gt;LVL\COL),SWITCH\CALC\INACTV,IF($AU212=1,IF(COUNTIFS($AU213:$AU$325,"&gt;"&amp;1,$AF213:$AF$325,$AF212)&gt;0,SWITCH\CALC\INACTV,SWITCH\CALC\ACTIVE),IF($AF212="","",SWITCH\CALC\ACTIVE)))),"")</f>
        <v/>
      </c>
      <c r="F212" s="1">
        <v>12</v>
      </c>
      <c r="H212" s="142" t="str">
        <f t="shared" ca="1" si="190"/>
        <v/>
      </c>
      <c r="I212" s="140"/>
      <c r="J212" s="145" t="str">
        <f t="shared" si="191"/>
        <v/>
      </c>
      <c r="R212" s="34" t="str">
        <f t="shared" ca="1" si="137"/>
        <v/>
      </c>
      <c r="V212" s="34" t="str">
        <f t="shared" ca="1" si="204"/>
        <v/>
      </c>
      <c r="X212" s="34" t="str">
        <f t="shared" ca="1" si="205"/>
        <v/>
      </c>
      <c r="AB212" s="18"/>
      <c r="AC212" s="2">
        <f t="shared" si="206"/>
        <v>12</v>
      </c>
      <c r="AD212" s="20"/>
      <c r="AE212" s="18"/>
      <c r="AF212" s="233"/>
      <c r="AG212" s="234"/>
      <c r="AH212" s="28"/>
      <c r="AI212" s="238" t="str">
        <f t="shared" ca="1" si="207"/>
        <v/>
      </c>
      <c r="AJ212" s="239"/>
      <c r="AK212" s="239"/>
      <c r="AL212" s="239"/>
      <c r="AM212" s="239"/>
      <c r="AN212" s="239"/>
      <c r="AO212" s="239"/>
      <c r="AP212" s="239"/>
      <c r="AQ212" s="240"/>
      <c r="AR212" s="28"/>
      <c r="AS212" s="138" t="str">
        <f t="shared" ca="1" si="208"/>
        <v/>
      </c>
      <c r="AT212" s="19"/>
      <c r="AU212" s="169" t="str">
        <f>IFERROR(IF($AF212="","",IF($BO212="","",IF($BO212&lt;1,"",COUNTIFS($AF$101:$AF212,$AF212,$BO$101:$BO212,"&gt;=1")))),"")</f>
        <v/>
      </c>
      <c r="AV212" s="20"/>
      <c r="AZ212" s="36" t="str">
        <f>IFERROR(IF($AF212="","",IF($AG212=GRADE.LTR\W,GRADE.LTR\W,IF($AG212="",GRADE.LTR\W,(  IF($X212=LVL\REM,GRADE.LTR\P,GRADE.LTR\C)  )))),"")</f>
        <v/>
      </c>
      <c r="BM212" s="35" t="str">
        <f t="shared" si="209"/>
        <v/>
      </c>
      <c r="BN212" s="33"/>
      <c r="BO212" s="35" t="str">
        <f t="shared" si="210"/>
        <v/>
      </c>
      <c r="BP212" s="33"/>
      <c r="BQ212" s="35" t="str">
        <f t="shared" si="211"/>
        <v/>
      </c>
      <c r="BS212" s="37" t="str">
        <f t="shared" si="212"/>
        <v/>
      </c>
      <c r="BT212" s="43"/>
      <c r="BU212" s="37" t="str">
        <f t="shared" si="219"/>
        <v/>
      </c>
      <c r="BZ212" s="34" t="str">
        <f t="shared" ca="1" si="213"/>
        <v/>
      </c>
      <c r="CI212" s="44" t="str">
        <f t="shared" si="214"/>
        <v/>
      </c>
      <c r="CM212" s="35"/>
      <c r="CN212" s="33"/>
      <c r="CO212" s="35"/>
      <c r="CP212" s="33"/>
      <c r="CQ212" s="35" t="str">
        <f t="shared" si="192"/>
        <v/>
      </c>
      <c r="CS212" s="37" t="str">
        <f t="shared" si="193"/>
        <v/>
      </c>
      <c r="CT212" s="43"/>
      <c r="CU212" s="37" t="str">
        <f t="shared" si="220"/>
        <v/>
      </c>
      <c r="CW212" s="37" t="str">
        <f>IFERROR(IFERROR(IF(CI212="","",SUMIFS(CU$101:CU212,$B$101:$B212,SWITCH\CALC\ACTIVE&amp;"*",$X$101:$X212, IF(CALCULATOR\LVL\FORMAT\ENTRY&lt;&gt;MARKER\CHECK,LVL\COL,"&gt;"""))),"") / IFERROR(IF(CI212="","",SUMIFS($BO$101:$BO212,$B$101:$B212,SWITCH\CALC\ACTIVE&amp;"*",$X$101:$X212, IF(CALCULATOR\LVL\FORMAT\ENTRY&lt;&gt;MARKER\CHECK,LVL\COL,"&gt;"""))),""),"")</f>
        <v/>
      </c>
      <c r="DI212" s="44" t="str">
        <f t="shared" si="215"/>
        <v/>
      </c>
      <c r="DM212" s="35"/>
      <c r="DN212" s="33"/>
      <c r="DO212" s="35"/>
      <c r="DP212" s="33"/>
      <c r="DQ212" s="35" t="str">
        <f t="shared" si="194"/>
        <v/>
      </c>
      <c r="DS212" s="37" t="str">
        <f t="shared" si="195"/>
        <v/>
      </c>
      <c r="DT212" s="43"/>
      <c r="DU212" s="37" t="str">
        <f t="shared" si="221"/>
        <v/>
      </c>
      <c r="DW212" s="37" t="str">
        <f>IFERROR(IFERROR(IF(DI212="","",SUMIFS(DU$101:DU212,$B$101:$B212,SWITCH\CALC\ACTIVE&amp;"*",$X$101:$X212, IF(CALCULATOR\LVL\FORMAT\ENTRY&lt;&gt;MARKER\CHECK,LVL\COL,"&gt;"""))),"") / IFERROR(IF(DI212="","",SUMIFS($BO$101:$BO212,$B$101:$B212,SWITCH\CALC\ACTIVE&amp;"*",$X$101:$X212, IF(CALCULATOR\LVL\FORMAT\ENTRY&lt;&gt;MARKER\CHECK,LVL\COL,"&gt;"""))),""),"")</f>
        <v/>
      </c>
      <c r="EI212" s="44" t="str">
        <f t="shared" si="216"/>
        <v/>
      </c>
      <c r="EM212" s="35"/>
      <c r="EN212" s="33"/>
      <c r="EO212" s="35"/>
      <c r="EP212" s="33"/>
      <c r="EQ212" s="35" t="str">
        <f t="shared" si="196"/>
        <v/>
      </c>
      <c r="ES212" s="37" t="str">
        <f t="shared" si="197"/>
        <v/>
      </c>
      <c r="ET212" s="43"/>
      <c r="EU212" s="37" t="str">
        <f t="shared" si="222"/>
        <v/>
      </c>
      <c r="EW212" s="37" t="str">
        <f>IFERROR(IFERROR(IF(EI212="","",SUMIFS(EU$101:EU212,$B$101:$B212,SWITCH\CALC\ACTIVE&amp;"*",$X$101:$X212, IF(CALCULATOR\LVL\FORMAT\ENTRY&lt;&gt;MARKER\CHECK,LVL\COL,"&gt;"""))),"") / IFERROR(IF(EI212="","",SUMIFS($BO$101:$BO212,$B$101:$B212,SWITCH\CALC\ACTIVE&amp;"*",$X$101:$X212, IF(CALCULATOR\LVL\FORMAT\ENTRY&lt;&gt;MARKER\CHECK,LVL\COL,"&gt;"""))),""),"")</f>
        <v/>
      </c>
      <c r="FI212" s="44" t="str">
        <f t="shared" si="217"/>
        <v/>
      </c>
      <c r="FM212" s="35"/>
      <c r="FN212" s="33"/>
      <c r="FO212" s="35"/>
      <c r="FP212" s="33"/>
      <c r="FQ212" s="35" t="str">
        <f t="shared" si="198"/>
        <v/>
      </c>
      <c r="FS212" s="37" t="str">
        <f t="shared" si="152"/>
        <v/>
      </c>
      <c r="FT212" s="43"/>
      <c r="FU212" s="37" t="str">
        <f t="shared" si="223"/>
        <v/>
      </c>
      <c r="FW212" s="37" t="str">
        <f>IFERROR(IFERROR(IF(FI212="","",SUMIFS(FU$101:FU212,$B$101:$B212,SWITCH\CALC\ACTIVE&amp;"*",$X$101:$X212, IF(CALCULATOR\LVL\FORMAT\ENTRY&lt;&gt;MARKER\CHECK,LVL\COL,"&gt;"""))),"") / IFERROR(IF(FI212="","",SUMIFS($BO$101:$BO212,$B$101:$B212,SWITCH\CALC\ACTIVE&amp;"*",$X$101:$X212, IF(CALCULATOR\LVL\FORMAT\ENTRY&lt;&gt;MARKER\CHECK,LVL\COL,"&gt;"""))),""),"")</f>
        <v/>
      </c>
      <c r="FX212" s="175"/>
      <c r="FZ212" s="37" t="str">
        <f t="shared" ca="1" si="199"/>
        <v/>
      </c>
      <c r="GA212" s="37" t="str">
        <f t="shared" ref="GA212:GM212" ca="1" si="234">IFERROR(IF($J212=LARGE($J$101:$J$300,GA$98), ( INDEX( INDIRECT($FY$95),MATCH(LARGE($J$101:$J$300,GA$98),$J$101:$J$300,0)) ), FZ212 ),"")</f>
        <v/>
      </c>
      <c r="GB212" s="37" t="str">
        <f t="shared" ca="1" si="234"/>
        <v/>
      </c>
      <c r="GC212" s="37" t="str">
        <f t="shared" ca="1" si="234"/>
        <v/>
      </c>
      <c r="GD212" s="37" t="str">
        <f t="shared" ca="1" si="234"/>
        <v/>
      </c>
      <c r="GE212" s="37" t="str">
        <f t="shared" ca="1" si="234"/>
        <v/>
      </c>
      <c r="GF212" s="37" t="str">
        <f t="shared" ca="1" si="234"/>
        <v/>
      </c>
      <c r="GG212" s="37" t="str">
        <f t="shared" ca="1" si="234"/>
        <v/>
      </c>
      <c r="GH212" s="37" t="str">
        <f t="shared" ca="1" si="234"/>
        <v/>
      </c>
      <c r="GI212" s="37" t="str">
        <f t="shared" ca="1" si="234"/>
        <v/>
      </c>
      <c r="GJ212" s="37" t="str">
        <f t="shared" ca="1" si="234"/>
        <v/>
      </c>
      <c r="GK212" s="37" t="str">
        <f t="shared" ca="1" si="234"/>
        <v/>
      </c>
      <c r="GL212" s="37" t="str">
        <f t="shared" ca="1" si="234"/>
        <v/>
      </c>
      <c r="GM212" s="37" t="str">
        <f t="shared" ca="1" si="234"/>
        <v/>
      </c>
    </row>
    <row r="213" spans="2:195" ht="22.5" customHeight="1" thickTop="1" thickBot="1">
      <c r="B213" s="1" t="str">
        <f t="array" ref="B213">IFERROR(IF($AF213="","",IF($C213=SWITCH\CALC\INACTV,SWITCH\CALC\INACTV,IF($AG213="",SWITCH\CALC\ACTIVE.EST,IF(AND(LARGE(IF($AF$101:$AF$300=$AF213,$AU$101:$AU$300),1)&gt;1,$AU213=1),SWITCH\CALC\INACTV,SWITCH\CALC\ACTIVE)))),"")</f>
        <v/>
      </c>
      <c r="C213" s="1" t="str">
        <f>IFERROR(IF($AF213="","",IF(AND(CALCULATOR\LVL\FORMAT\ENTRY="",$X213&lt;&gt;LVL\COL),SWITCH\CALC\INACTV,IF($AU213=1,IF(COUNTIFS($AU214:$AU$325,"&gt;"&amp;1,$AF214:$AF$325,$AF213)&gt;0,SWITCH\CALC\INACTV,SWITCH\CALC\ACTIVE),IF($AF213="","",SWITCH\CALC\ACTIVE)))),"")</f>
        <v/>
      </c>
      <c r="F213" s="1">
        <v>13</v>
      </c>
      <c r="H213" s="142" t="str">
        <f t="shared" ca="1" si="190"/>
        <v/>
      </c>
      <c r="I213" s="140"/>
      <c r="J213" s="145" t="str">
        <f t="shared" si="191"/>
        <v/>
      </c>
      <c r="R213" s="34" t="str">
        <f t="shared" ca="1" si="137"/>
        <v/>
      </c>
      <c r="V213" s="34" t="str">
        <f t="shared" ca="1" si="204"/>
        <v/>
      </c>
      <c r="X213" s="34" t="str">
        <f t="shared" ca="1" si="205"/>
        <v/>
      </c>
      <c r="AB213" s="18"/>
      <c r="AC213" s="2">
        <f t="shared" si="206"/>
        <v>13</v>
      </c>
      <c r="AD213" s="20"/>
      <c r="AE213" s="18"/>
      <c r="AF213" s="233"/>
      <c r="AG213" s="234"/>
      <c r="AH213" s="28"/>
      <c r="AI213" s="238" t="str">
        <f t="shared" ca="1" si="207"/>
        <v/>
      </c>
      <c r="AJ213" s="239"/>
      <c r="AK213" s="239"/>
      <c r="AL213" s="239"/>
      <c r="AM213" s="239"/>
      <c r="AN213" s="239"/>
      <c r="AO213" s="239"/>
      <c r="AP213" s="239"/>
      <c r="AQ213" s="240"/>
      <c r="AR213" s="28"/>
      <c r="AS213" s="138" t="str">
        <f t="shared" ca="1" si="208"/>
        <v/>
      </c>
      <c r="AT213" s="19"/>
      <c r="AU213" s="169" t="str">
        <f>IFERROR(IF($AF213="","",IF($BO213="","",IF($BO213&lt;1,"",COUNTIFS($AF$101:$AF213,$AF213,$BO$101:$BO213,"&gt;=1")))),"")</f>
        <v/>
      </c>
      <c r="AV213" s="20"/>
      <c r="AZ213" s="36" t="str">
        <f>IFERROR(IF($AF213="","",IF($AG213=GRADE.LTR\W,GRADE.LTR\W,IF($AG213="",GRADE.LTR\W,(  IF($X213=LVL\REM,GRADE.LTR\P,GRADE.LTR\C)  )))),"")</f>
        <v/>
      </c>
      <c r="BM213" s="35" t="str">
        <f t="shared" si="209"/>
        <v/>
      </c>
      <c r="BN213" s="33"/>
      <c r="BO213" s="35" t="str">
        <f t="shared" si="210"/>
        <v/>
      </c>
      <c r="BP213" s="33"/>
      <c r="BQ213" s="35" t="str">
        <f t="shared" si="211"/>
        <v/>
      </c>
      <c r="BS213" s="37" t="str">
        <f t="shared" si="212"/>
        <v/>
      </c>
      <c r="BT213" s="43"/>
      <c r="BU213" s="37" t="str">
        <f t="shared" si="219"/>
        <v/>
      </c>
      <c r="BZ213" s="34" t="str">
        <f t="shared" ca="1" si="213"/>
        <v/>
      </c>
      <c r="CI213" s="44" t="str">
        <f t="shared" si="214"/>
        <v/>
      </c>
      <c r="CM213" s="35"/>
      <c r="CN213" s="33"/>
      <c r="CO213" s="35"/>
      <c r="CP213" s="33"/>
      <c r="CQ213" s="35" t="str">
        <f t="shared" si="192"/>
        <v/>
      </c>
      <c r="CS213" s="37" t="str">
        <f t="shared" si="193"/>
        <v/>
      </c>
      <c r="CT213" s="43"/>
      <c r="CU213" s="37" t="str">
        <f t="shared" si="220"/>
        <v/>
      </c>
      <c r="CW213" s="37" t="str">
        <f>IFERROR(IFERROR(IF(CI213="","",SUMIFS(CU$101:CU213,$B$101:$B213,SWITCH\CALC\ACTIVE&amp;"*",$X$101:$X213, IF(CALCULATOR\LVL\FORMAT\ENTRY&lt;&gt;MARKER\CHECK,LVL\COL,"&gt;"""))),"") / IFERROR(IF(CI213="","",SUMIFS($BO$101:$BO213,$B$101:$B213,SWITCH\CALC\ACTIVE&amp;"*",$X$101:$X213, IF(CALCULATOR\LVL\FORMAT\ENTRY&lt;&gt;MARKER\CHECK,LVL\COL,"&gt;"""))),""),"")</f>
        <v/>
      </c>
      <c r="DI213" s="44" t="str">
        <f t="shared" si="215"/>
        <v/>
      </c>
      <c r="DM213" s="35"/>
      <c r="DN213" s="33"/>
      <c r="DO213" s="35"/>
      <c r="DP213" s="33"/>
      <c r="DQ213" s="35" t="str">
        <f t="shared" si="194"/>
        <v/>
      </c>
      <c r="DS213" s="37" t="str">
        <f t="shared" si="195"/>
        <v/>
      </c>
      <c r="DT213" s="43"/>
      <c r="DU213" s="37" t="str">
        <f t="shared" si="221"/>
        <v/>
      </c>
      <c r="DW213" s="37" t="str">
        <f>IFERROR(IFERROR(IF(DI213="","",SUMIFS(DU$101:DU213,$B$101:$B213,SWITCH\CALC\ACTIVE&amp;"*",$X$101:$X213, IF(CALCULATOR\LVL\FORMAT\ENTRY&lt;&gt;MARKER\CHECK,LVL\COL,"&gt;"""))),"") / IFERROR(IF(DI213="","",SUMIFS($BO$101:$BO213,$B$101:$B213,SWITCH\CALC\ACTIVE&amp;"*",$X$101:$X213, IF(CALCULATOR\LVL\FORMAT\ENTRY&lt;&gt;MARKER\CHECK,LVL\COL,"&gt;"""))),""),"")</f>
        <v/>
      </c>
      <c r="EI213" s="44" t="str">
        <f t="shared" si="216"/>
        <v/>
      </c>
      <c r="EM213" s="35"/>
      <c r="EN213" s="33"/>
      <c r="EO213" s="35"/>
      <c r="EP213" s="33"/>
      <c r="EQ213" s="35" t="str">
        <f t="shared" si="196"/>
        <v/>
      </c>
      <c r="ES213" s="37" t="str">
        <f t="shared" si="197"/>
        <v/>
      </c>
      <c r="ET213" s="43"/>
      <c r="EU213" s="37" t="str">
        <f t="shared" si="222"/>
        <v/>
      </c>
      <c r="EW213" s="37" t="str">
        <f>IFERROR(IFERROR(IF(EI213="","",SUMIFS(EU$101:EU213,$B$101:$B213,SWITCH\CALC\ACTIVE&amp;"*",$X$101:$X213, IF(CALCULATOR\LVL\FORMAT\ENTRY&lt;&gt;MARKER\CHECK,LVL\COL,"&gt;"""))),"") / IFERROR(IF(EI213="","",SUMIFS($BO$101:$BO213,$B$101:$B213,SWITCH\CALC\ACTIVE&amp;"*",$X$101:$X213, IF(CALCULATOR\LVL\FORMAT\ENTRY&lt;&gt;MARKER\CHECK,LVL\COL,"&gt;"""))),""),"")</f>
        <v/>
      </c>
      <c r="FI213" s="44" t="str">
        <f t="shared" si="217"/>
        <v/>
      </c>
      <c r="FM213" s="35"/>
      <c r="FN213" s="33"/>
      <c r="FO213" s="35"/>
      <c r="FP213" s="33"/>
      <c r="FQ213" s="35" t="str">
        <f t="shared" si="198"/>
        <v/>
      </c>
      <c r="FS213" s="37" t="str">
        <f t="shared" si="152"/>
        <v/>
      </c>
      <c r="FT213" s="43"/>
      <c r="FU213" s="37" t="str">
        <f t="shared" si="223"/>
        <v/>
      </c>
      <c r="FW213" s="37" t="str">
        <f>IFERROR(IFERROR(IF(FI213="","",SUMIFS(FU$101:FU213,$B$101:$B213,SWITCH\CALC\ACTIVE&amp;"*",$X$101:$X213, IF(CALCULATOR\LVL\FORMAT\ENTRY&lt;&gt;MARKER\CHECK,LVL\COL,"&gt;"""))),"") / IFERROR(IF(FI213="","",SUMIFS($BO$101:$BO213,$B$101:$B213,SWITCH\CALC\ACTIVE&amp;"*",$X$101:$X213, IF(CALCULATOR\LVL\FORMAT\ENTRY&lt;&gt;MARKER\CHECK,LVL\COL,"&gt;"""))),""),"")</f>
        <v/>
      </c>
      <c r="FX213" s="175"/>
      <c r="FZ213" s="37" t="str">
        <f t="shared" ca="1" si="199"/>
        <v/>
      </c>
      <c r="GA213" s="37" t="str">
        <f t="shared" ref="GA213:GM213" ca="1" si="235">IFERROR(IF($J213=LARGE($J$101:$J$300,GA$98), ( INDEX( INDIRECT($FY$95),MATCH(LARGE($J$101:$J$300,GA$98),$J$101:$J$300,0)) ), FZ213 ),"")</f>
        <v/>
      </c>
      <c r="GB213" s="37" t="str">
        <f t="shared" ca="1" si="235"/>
        <v/>
      </c>
      <c r="GC213" s="37" t="str">
        <f t="shared" ca="1" si="235"/>
        <v/>
      </c>
      <c r="GD213" s="37" t="str">
        <f t="shared" ca="1" si="235"/>
        <v/>
      </c>
      <c r="GE213" s="37" t="str">
        <f t="shared" ca="1" si="235"/>
        <v/>
      </c>
      <c r="GF213" s="37" t="str">
        <f t="shared" ca="1" si="235"/>
        <v/>
      </c>
      <c r="GG213" s="37" t="str">
        <f t="shared" ca="1" si="235"/>
        <v/>
      </c>
      <c r="GH213" s="37" t="str">
        <f t="shared" ca="1" si="235"/>
        <v/>
      </c>
      <c r="GI213" s="37" t="str">
        <f t="shared" ca="1" si="235"/>
        <v/>
      </c>
      <c r="GJ213" s="37" t="str">
        <f t="shared" ca="1" si="235"/>
        <v/>
      </c>
      <c r="GK213" s="37" t="str">
        <f t="shared" ca="1" si="235"/>
        <v/>
      </c>
      <c r="GL213" s="37" t="str">
        <f t="shared" ca="1" si="235"/>
        <v/>
      </c>
      <c r="GM213" s="37" t="str">
        <f t="shared" ca="1" si="235"/>
        <v/>
      </c>
    </row>
    <row r="214" spans="2:195" ht="22.5" customHeight="1" thickTop="1" thickBot="1">
      <c r="B214" s="1" t="str">
        <f t="array" ref="B214">IFERROR(IF($AF214="","",IF($C214=SWITCH\CALC\INACTV,SWITCH\CALC\INACTV,IF($AG214="",SWITCH\CALC\ACTIVE.EST,IF(AND(LARGE(IF($AF$101:$AF$300=$AF214,$AU$101:$AU$300),1)&gt;1,$AU214=1),SWITCH\CALC\INACTV,SWITCH\CALC\ACTIVE)))),"")</f>
        <v/>
      </c>
      <c r="C214" s="1" t="str">
        <f>IFERROR(IF($AF214="","",IF(AND(CALCULATOR\LVL\FORMAT\ENTRY="",$X214&lt;&gt;LVL\COL),SWITCH\CALC\INACTV,IF($AU214=1,IF(COUNTIFS($AU215:$AU$325,"&gt;"&amp;1,$AF215:$AF$325,$AF214)&gt;0,SWITCH\CALC\INACTV,SWITCH\CALC\ACTIVE),IF($AF214="","",SWITCH\CALC\ACTIVE)))),"")</f>
        <v/>
      </c>
      <c r="F214" s="1">
        <v>14</v>
      </c>
      <c r="H214" s="142" t="str">
        <f t="shared" ca="1" si="190"/>
        <v/>
      </c>
      <c r="I214" s="140"/>
      <c r="J214" s="145" t="str">
        <f t="shared" si="191"/>
        <v/>
      </c>
      <c r="R214" s="34" t="str">
        <f t="shared" ca="1" si="137"/>
        <v/>
      </c>
      <c r="V214" s="34" t="str">
        <f t="shared" ca="1" si="204"/>
        <v/>
      </c>
      <c r="X214" s="34" t="str">
        <f t="shared" ca="1" si="205"/>
        <v/>
      </c>
      <c r="AB214" s="18"/>
      <c r="AC214" s="2">
        <f t="shared" si="206"/>
        <v>14</v>
      </c>
      <c r="AD214" s="20"/>
      <c r="AE214" s="18"/>
      <c r="AF214" s="233"/>
      <c r="AG214" s="234"/>
      <c r="AH214" s="28"/>
      <c r="AI214" s="238" t="str">
        <f t="shared" ca="1" si="207"/>
        <v/>
      </c>
      <c r="AJ214" s="239"/>
      <c r="AK214" s="239"/>
      <c r="AL214" s="239"/>
      <c r="AM214" s="239"/>
      <c r="AN214" s="239"/>
      <c r="AO214" s="239"/>
      <c r="AP214" s="239"/>
      <c r="AQ214" s="240"/>
      <c r="AR214" s="28"/>
      <c r="AS214" s="138" t="str">
        <f t="shared" ca="1" si="208"/>
        <v/>
      </c>
      <c r="AT214" s="19"/>
      <c r="AU214" s="169" t="str">
        <f>IFERROR(IF($AF214="","",IF($BO214="","",IF($BO214&lt;1,"",COUNTIFS($AF$101:$AF214,$AF214,$BO$101:$BO214,"&gt;=1")))),"")</f>
        <v/>
      </c>
      <c r="AV214" s="20"/>
      <c r="AZ214" s="36" t="str">
        <f>IFERROR(IF($AF214="","",IF($AG214=GRADE.LTR\W,GRADE.LTR\W,IF($AG214="",GRADE.LTR\W,(  IF($X214=LVL\REM,GRADE.LTR\P,GRADE.LTR\C)  )))),"")</f>
        <v/>
      </c>
      <c r="BM214" s="35" t="str">
        <f t="shared" si="209"/>
        <v/>
      </c>
      <c r="BN214" s="33"/>
      <c r="BO214" s="35" t="str">
        <f t="shared" si="210"/>
        <v/>
      </c>
      <c r="BP214" s="33"/>
      <c r="BQ214" s="35" t="str">
        <f t="shared" si="211"/>
        <v/>
      </c>
      <c r="BS214" s="37" t="str">
        <f t="shared" si="212"/>
        <v/>
      </c>
      <c r="BT214" s="43"/>
      <c r="BU214" s="37" t="str">
        <f t="shared" si="219"/>
        <v/>
      </c>
      <c r="BZ214" s="34" t="str">
        <f t="shared" ca="1" si="213"/>
        <v/>
      </c>
      <c r="CI214" s="44" t="str">
        <f t="shared" si="214"/>
        <v/>
      </c>
      <c r="CM214" s="35"/>
      <c r="CN214" s="33"/>
      <c r="CO214" s="35"/>
      <c r="CP214" s="33"/>
      <c r="CQ214" s="35" t="str">
        <f t="shared" si="192"/>
        <v/>
      </c>
      <c r="CS214" s="37" t="str">
        <f t="shared" si="193"/>
        <v/>
      </c>
      <c r="CT214" s="43"/>
      <c r="CU214" s="37" t="str">
        <f t="shared" si="220"/>
        <v/>
      </c>
      <c r="CW214" s="37" t="str">
        <f>IFERROR(IFERROR(IF(CI214="","",SUMIFS(CU$101:CU214,$B$101:$B214,SWITCH\CALC\ACTIVE&amp;"*",$X$101:$X214, IF(CALCULATOR\LVL\FORMAT\ENTRY&lt;&gt;MARKER\CHECK,LVL\COL,"&gt;"""))),"") / IFERROR(IF(CI214="","",SUMIFS($BO$101:$BO214,$B$101:$B214,SWITCH\CALC\ACTIVE&amp;"*",$X$101:$X214, IF(CALCULATOR\LVL\FORMAT\ENTRY&lt;&gt;MARKER\CHECK,LVL\COL,"&gt;"""))),""),"")</f>
        <v/>
      </c>
      <c r="DI214" s="44" t="str">
        <f t="shared" si="215"/>
        <v/>
      </c>
      <c r="DM214" s="35"/>
      <c r="DN214" s="33"/>
      <c r="DO214" s="35"/>
      <c r="DP214" s="33"/>
      <c r="DQ214" s="35" t="str">
        <f t="shared" si="194"/>
        <v/>
      </c>
      <c r="DS214" s="37" t="str">
        <f t="shared" si="195"/>
        <v/>
      </c>
      <c r="DT214" s="43"/>
      <c r="DU214" s="37" t="str">
        <f t="shared" si="221"/>
        <v/>
      </c>
      <c r="DW214" s="37" t="str">
        <f>IFERROR(IFERROR(IF(DI214="","",SUMIFS(DU$101:DU214,$B$101:$B214,SWITCH\CALC\ACTIVE&amp;"*",$X$101:$X214, IF(CALCULATOR\LVL\FORMAT\ENTRY&lt;&gt;MARKER\CHECK,LVL\COL,"&gt;"""))),"") / IFERROR(IF(DI214="","",SUMIFS($BO$101:$BO214,$B$101:$B214,SWITCH\CALC\ACTIVE&amp;"*",$X$101:$X214, IF(CALCULATOR\LVL\FORMAT\ENTRY&lt;&gt;MARKER\CHECK,LVL\COL,"&gt;"""))),""),"")</f>
        <v/>
      </c>
      <c r="EI214" s="44" t="str">
        <f t="shared" si="216"/>
        <v/>
      </c>
      <c r="EM214" s="35"/>
      <c r="EN214" s="33"/>
      <c r="EO214" s="35"/>
      <c r="EP214" s="33"/>
      <c r="EQ214" s="35" t="str">
        <f t="shared" si="196"/>
        <v/>
      </c>
      <c r="ES214" s="37" t="str">
        <f t="shared" si="197"/>
        <v/>
      </c>
      <c r="ET214" s="43"/>
      <c r="EU214" s="37" t="str">
        <f t="shared" si="222"/>
        <v/>
      </c>
      <c r="EW214" s="37" t="str">
        <f>IFERROR(IFERROR(IF(EI214="","",SUMIFS(EU$101:EU214,$B$101:$B214,SWITCH\CALC\ACTIVE&amp;"*",$X$101:$X214, IF(CALCULATOR\LVL\FORMAT\ENTRY&lt;&gt;MARKER\CHECK,LVL\COL,"&gt;"""))),"") / IFERROR(IF(EI214="","",SUMIFS($BO$101:$BO214,$B$101:$B214,SWITCH\CALC\ACTIVE&amp;"*",$X$101:$X214, IF(CALCULATOR\LVL\FORMAT\ENTRY&lt;&gt;MARKER\CHECK,LVL\COL,"&gt;"""))),""),"")</f>
        <v/>
      </c>
      <c r="FI214" s="44" t="str">
        <f t="shared" si="217"/>
        <v/>
      </c>
      <c r="FM214" s="35"/>
      <c r="FN214" s="33"/>
      <c r="FO214" s="35"/>
      <c r="FP214" s="33"/>
      <c r="FQ214" s="35" t="str">
        <f t="shared" si="198"/>
        <v/>
      </c>
      <c r="FS214" s="37" t="str">
        <f t="shared" si="152"/>
        <v/>
      </c>
      <c r="FT214" s="43"/>
      <c r="FU214" s="37" t="str">
        <f t="shared" si="223"/>
        <v/>
      </c>
      <c r="FW214" s="37" t="str">
        <f>IFERROR(IFERROR(IF(FI214="","",SUMIFS(FU$101:FU214,$B$101:$B214,SWITCH\CALC\ACTIVE&amp;"*",$X$101:$X214, IF(CALCULATOR\LVL\FORMAT\ENTRY&lt;&gt;MARKER\CHECK,LVL\COL,"&gt;"""))),"") / IFERROR(IF(FI214="","",SUMIFS($BO$101:$BO214,$B$101:$B214,SWITCH\CALC\ACTIVE&amp;"*",$X$101:$X214, IF(CALCULATOR\LVL\FORMAT\ENTRY&lt;&gt;MARKER\CHECK,LVL\COL,"&gt;"""))),""),"")</f>
        <v/>
      </c>
      <c r="FX214" s="175"/>
      <c r="FZ214" s="37" t="str">
        <f t="shared" ca="1" si="199"/>
        <v/>
      </c>
      <c r="GA214" s="37" t="str">
        <f t="shared" ref="GA214:GM214" ca="1" si="236">IFERROR(IF($J214=LARGE($J$101:$J$300,GA$98), ( INDEX( INDIRECT($FY$95),MATCH(LARGE($J$101:$J$300,GA$98),$J$101:$J$300,0)) ), FZ214 ),"")</f>
        <v/>
      </c>
      <c r="GB214" s="37" t="str">
        <f t="shared" ca="1" si="236"/>
        <v/>
      </c>
      <c r="GC214" s="37" t="str">
        <f t="shared" ca="1" si="236"/>
        <v/>
      </c>
      <c r="GD214" s="37" t="str">
        <f t="shared" ca="1" si="236"/>
        <v/>
      </c>
      <c r="GE214" s="37" t="str">
        <f t="shared" ca="1" si="236"/>
        <v/>
      </c>
      <c r="GF214" s="37" t="str">
        <f t="shared" ca="1" si="236"/>
        <v/>
      </c>
      <c r="GG214" s="37" t="str">
        <f t="shared" ca="1" si="236"/>
        <v/>
      </c>
      <c r="GH214" s="37" t="str">
        <f t="shared" ca="1" si="236"/>
        <v/>
      </c>
      <c r="GI214" s="37" t="str">
        <f t="shared" ca="1" si="236"/>
        <v/>
      </c>
      <c r="GJ214" s="37" t="str">
        <f t="shared" ca="1" si="236"/>
        <v/>
      </c>
      <c r="GK214" s="37" t="str">
        <f t="shared" ca="1" si="236"/>
        <v/>
      </c>
      <c r="GL214" s="37" t="str">
        <f t="shared" ca="1" si="236"/>
        <v/>
      </c>
      <c r="GM214" s="37" t="str">
        <f t="shared" ca="1" si="236"/>
        <v/>
      </c>
    </row>
    <row r="215" spans="2:195" ht="22.5" customHeight="1" thickTop="1" thickBot="1">
      <c r="B215" s="1" t="str">
        <f t="array" ref="B215">IFERROR(IF($AF215="","",IF($C215=SWITCH\CALC\INACTV,SWITCH\CALC\INACTV,IF($AG215="",SWITCH\CALC\ACTIVE.EST,IF(AND(LARGE(IF($AF$101:$AF$300=$AF215,$AU$101:$AU$300),1)&gt;1,$AU215=1),SWITCH\CALC\INACTV,SWITCH\CALC\ACTIVE)))),"")</f>
        <v/>
      </c>
      <c r="C215" s="1" t="str">
        <f>IFERROR(IF($AF215="","",IF(AND(CALCULATOR\LVL\FORMAT\ENTRY="",$X215&lt;&gt;LVL\COL),SWITCH\CALC\INACTV,IF($AU215=1,IF(COUNTIFS($AU216:$AU$325,"&gt;"&amp;1,$AF216:$AF$325,$AF215)&gt;0,SWITCH\CALC\INACTV,SWITCH\CALC\ACTIVE),IF($AF215="","",SWITCH\CALC\ACTIVE)))),"")</f>
        <v/>
      </c>
      <c r="F215" s="1">
        <v>15</v>
      </c>
      <c r="H215" s="142" t="str">
        <f t="shared" ca="1" si="190"/>
        <v/>
      </c>
      <c r="I215" s="140"/>
      <c r="J215" s="145" t="str">
        <f t="shared" si="191"/>
        <v/>
      </c>
      <c r="R215" s="34" t="str">
        <f t="shared" ca="1" si="137"/>
        <v/>
      </c>
      <c r="V215" s="34" t="str">
        <f t="shared" ca="1" si="204"/>
        <v/>
      </c>
      <c r="X215" s="34" t="str">
        <f t="shared" ca="1" si="205"/>
        <v/>
      </c>
      <c r="AB215" s="18"/>
      <c r="AC215" s="2">
        <f t="shared" si="206"/>
        <v>15</v>
      </c>
      <c r="AD215" s="20"/>
      <c r="AE215" s="18"/>
      <c r="AF215" s="233"/>
      <c r="AG215" s="234"/>
      <c r="AH215" s="28"/>
      <c r="AI215" s="238" t="str">
        <f t="shared" ca="1" si="207"/>
        <v/>
      </c>
      <c r="AJ215" s="239"/>
      <c r="AK215" s="239"/>
      <c r="AL215" s="239"/>
      <c r="AM215" s="239"/>
      <c r="AN215" s="239"/>
      <c r="AO215" s="239"/>
      <c r="AP215" s="239"/>
      <c r="AQ215" s="240"/>
      <c r="AR215" s="28"/>
      <c r="AS215" s="138" t="str">
        <f t="shared" ca="1" si="208"/>
        <v/>
      </c>
      <c r="AT215" s="19"/>
      <c r="AU215" s="169" t="str">
        <f>IFERROR(IF($AF215="","",IF($BO215="","",IF($BO215&lt;1,"",COUNTIFS($AF$101:$AF215,$AF215,$BO$101:$BO215,"&gt;=1")))),"")</f>
        <v/>
      </c>
      <c r="AV215" s="20"/>
      <c r="AZ215" s="36" t="str">
        <f>IFERROR(IF($AF215="","",IF($AG215=GRADE.LTR\W,GRADE.LTR\W,IF($AG215="",GRADE.LTR\W,(  IF($X215=LVL\REM,GRADE.LTR\P,GRADE.LTR\C)  )))),"")</f>
        <v/>
      </c>
      <c r="BM215" s="35" t="str">
        <f t="shared" si="209"/>
        <v/>
      </c>
      <c r="BN215" s="33"/>
      <c r="BO215" s="35" t="str">
        <f t="shared" si="210"/>
        <v/>
      </c>
      <c r="BP215" s="33"/>
      <c r="BQ215" s="35" t="str">
        <f t="shared" si="211"/>
        <v/>
      </c>
      <c r="BS215" s="37" t="str">
        <f t="shared" si="212"/>
        <v/>
      </c>
      <c r="BT215" s="43"/>
      <c r="BU215" s="37" t="str">
        <f t="shared" si="219"/>
        <v/>
      </c>
      <c r="BZ215" s="34" t="str">
        <f t="shared" ca="1" si="213"/>
        <v/>
      </c>
      <c r="CI215" s="44" t="str">
        <f t="shared" si="214"/>
        <v/>
      </c>
      <c r="CM215" s="35"/>
      <c r="CN215" s="33"/>
      <c r="CO215" s="35"/>
      <c r="CP215" s="33"/>
      <c r="CQ215" s="35" t="str">
        <f t="shared" si="192"/>
        <v/>
      </c>
      <c r="CS215" s="37" t="str">
        <f t="shared" si="193"/>
        <v/>
      </c>
      <c r="CT215" s="43"/>
      <c r="CU215" s="37" t="str">
        <f t="shared" si="220"/>
        <v/>
      </c>
      <c r="CW215" s="37" t="str">
        <f>IFERROR(IFERROR(IF(CI215="","",SUMIFS(CU$101:CU215,$B$101:$B215,SWITCH\CALC\ACTIVE&amp;"*",$X$101:$X215, IF(CALCULATOR\LVL\FORMAT\ENTRY&lt;&gt;MARKER\CHECK,LVL\COL,"&gt;"""))),"") / IFERROR(IF(CI215="","",SUMIFS($BO$101:$BO215,$B$101:$B215,SWITCH\CALC\ACTIVE&amp;"*",$X$101:$X215, IF(CALCULATOR\LVL\FORMAT\ENTRY&lt;&gt;MARKER\CHECK,LVL\COL,"&gt;"""))),""),"")</f>
        <v/>
      </c>
      <c r="DI215" s="44" t="str">
        <f t="shared" si="215"/>
        <v/>
      </c>
      <c r="DM215" s="35"/>
      <c r="DN215" s="33"/>
      <c r="DO215" s="35"/>
      <c r="DP215" s="33"/>
      <c r="DQ215" s="35" t="str">
        <f t="shared" si="194"/>
        <v/>
      </c>
      <c r="DS215" s="37" t="str">
        <f t="shared" si="195"/>
        <v/>
      </c>
      <c r="DT215" s="43"/>
      <c r="DU215" s="37" t="str">
        <f t="shared" si="221"/>
        <v/>
      </c>
      <c r="DW215" s="37" t="str">
        <f>IFERROR(IFERROR(IF(DI215="","",SUMIFS(DU$101:DU215,$B$101:$B215,SWITCH\CALC\ACTIVE&amp;"*",$X$101:$X215, IF(CALCULATOR\LVL\FORMAT\ENTRY&lt;&gt;MARKER\CHECK,LVL\COL,"&gt;"""))),"") / IFERROR(IF(DI215="","",SUMIFS($BO$101:$BO215,$B$101:$B215,SWITCH\CALC\ACTIVE&amp;"*",$X$101:$X215, IF(CALCULATOR\LVL\FORMAT\ENTRY&lt;&gt;MARKER\CHECK,LVL\COL,"&gt;"""))),""),"")</f>
        <v/>
      </c>
      <c r="EI215" s="44" t="str">
        <f t="shared" si="216"/>
        <v/>
      </c>
      <c r="EM215" s="35"/>
      <c r="EN215" s="33"/>
      <c r="EO215" s="35"/>
      <c r="EP215" s="33"/>
      <c r="EQ215" s="35" t="str">
        <f t="shared" si="196"/>
        <v/>
      </c>
      <c r="ES215" s="37" t="str">
        <f t="shared" si="197"/>
        <v/>
      </c>
      <c r="ET215" s="43"/>
      <c r="EU215" s="37" t="str">
        <f t="shared" si="222"/>
        <v/>
      </c>
      <c r="EW215" s="37" t="str">
        <f>IFERROR(IFERROR(IF(EI215="","",SUMIFS(EU$101:EU215,$B$101:$B215,SWITCH\CALC\ACTIVE&amp;"*",$X$101:$X215, IF(CALCULATOR\LVL\FORMAT\ENTRY&lt;&gt;MARKER\CHECK,LVL\COL,"&gt;"""))),"") / IFERROR(IF(EI215="","",SUMIFS($BO$101:$BO215,$B$101:$B215,SWITCH\CALC\ACTIVE&amp;"*",$X$101:$X215, IF(CALCULATOR\LVL\FORMAT\ENTRY&lt;&gt;MARKER\CHECK,LVL\COL,"&gt;"""))),""),"")</f>
        <v/>
      </c>
      <c r="FI215" s="44" t="str">
        <f t="shared" si="217"/>
        <v/>
      </c>
      <c r="FM215" s="35"/>
      <c r="FN215" s="33"/>
      <c r="FO215" s="35"/>
      <c r="FP215" s="33"/>
      <c r="FQ215" s="35" t="str">
        <f t="shared" si="198"/>
        <v/>
      </c>
      <c r="FS215" s="37" t="str">
        <f t="shared" si="152"/>
        <v/>
      </c>
      <c r="FT215" s="43"/>
      <c r="FU215" s="37" t="str">
        <f t="shared" si="223"/>
        <v/>
      </c>
      <c r="FW215" s="37" t="str">
        <f>IFERROR(IFERROR(IF(FI215="","",SUMIFS(FU$101:FU215,$B$101:$B215,SWITCH\CALC\ACTIVE&amp;"*",$X$101:$X215, IF(CALCULATOR\LVL\FORMAT\ENTRY&lt;&gt;MARKER\CHECK,LVL\COL,"&gt;"""))),"") / IFERROR(IF(FI215="","",SUMIFS($BO$101:$BO215,$B$101:$B215,SWITCH\CALC\ACTIVE&amp;"*",$X$101:$X215, IF(CALCULATOR\LVL\FORMAT\ENTRY&lt;&gt;MARKER\CHECK,LVL\COL,"&gt;"""))),""),"")</f>
        <v/>
      </c>
      <c r="FX215" s="175"/>
      <c r="FZ215" s="37" t="str">
        <f t="shared" ca="1" si="199"/>
        <v/>
      </c>
      <c r="GA215" s="37" t="str">
        <f t="shared" ref="GA215:GM215" ca="1" si="237">IFERROR(IF($J215=LARGE($J$101:$J$300,GA$98), ( INDEX( INDIRECT($FY$95),MATCH(LARGE($J$101:$J$300,GA$98),$J$101:$J$300,0)) ), FZ215 ),"")</f>
        <v/>
      </c>
      <c r="GB215" s="37" t="str">
        <f t="shared" ca="1" si="237"/>
        <v/>
      </c>
      <c r="GC215" s="37" t="str">
        <f t="shared" ca="1" si="237"/>
        <v/>
      </c>
      <c r="GD215" s="37" t="str">
        <f t="shared" ca="1" si="237"/>
        <v/>
      </c>
      <c r="GE215" s="37" t="str">
        <f t="shared" ca="1" si="237"/>
        <v/>
      </c>
      <c r="GF215" s="37" t="str">
        <f t="shared" ca="1" si="237"/>
        <v/>
      </c>
      <c r="GG215" s="37" t="str">
        <f t="shared" ca="1" si="237"/>
        <v/>
      </c>
      <c r="GH215" s="37" t="str">
        <f t="shared" ca="1" si="237"/>
        <v/>
      </c>
      <c r="GI215" s="37" t="str">
        <f t="shared" ca="1" si="237"/>
        <v/>
      </c>
      <c r="GJ215" s="37" t="str">
        <f t="shared" ca="1" si="237"/>
        <v/>
      </c>
      <c r="GK215" s="37" t="str">
        <f t="shared" ca="1" si="237"/>
        <v/>
      </c>
      <c r="GL215" s="37" t="str">
        <f t="shared" ca="1" si="237"/>
        <v/>
      </c>
      <c r="GM215" s="37" t="str">
        <f t="shared" ca="1" si="237"/>
        <v/>
      </c>
    </row>
    <row r="216" spans="2:195" ht="22.5" customHeight="1" thickTop="1" thickBot="1">
      <c r="B216" s="1" t="str">
        <f t="array" ref="B216">IFERROR(IF($AF216="","",IF($C216=SWITCH\CALC\INACTV,SWITCH\CALC\INACTV,IF($AG216="",SWITCH\CALC\ACTIVE.EST,IF(AND(LARGE(IF($AF$101:$AF$300=$AF216,$AU$101:$AU$300),1)&gt;1,$AU216=1),SWITCH\CALC\INACTV,SWITCH\CALC\ACTIVE)))),"")</f>
        <v/>
      </c>
      <c r="C216" s="1" t="str">
        <f>IFERROR(IF($AF216="","",IF(AND(CALCULATOR\LVL\FORMAT\ENTRY="",$X216&lt;&gt;LVL\COL),SWITCH\CALC\INACTV,IF($AU216=1,IF(COUNTIFS($AU217:$AU$325,"&gt;"&amp;1,$AF217:$AF$325,$AF216)&gt;0,SWITCH\CALC\INACTV,SWITCH\CALC\ACTIVE),IF($AF216="","",SWITCH\CALC\ACTIVE)))),"")</f>
        <v/>
      </c>
      <c r="F216" s="1">
        <v>16</v>
      </c>
      <c r="H216" s="142" t="str">
        <f t="shared" ca="1" si="190"/>
        <v/>
      </c>
      <c r="I216" s="140"/>
      <c r="J216" s="145" t="str">
        <f t="shared" si="191"/>
        <v/>
      </c>
      <c r="R216" s="34" t="str">
        <f t="shared" ca="1" si="137"/>
        <v/>
      </c>
      <c r="V216" s="34" t="str">
        <f t="shared" ca="1" si="204"/>
        <v/>
      </c>
      <c r="X216" s="34" t="str">
        <f t="shared" ca="1" si="205"/>
        <v/>
      </c>
      <c r="AB216" s="18"/>
      <c r="AC216" s="2">
        <f t="shared" si="206"/>
        <v>16</v>
      </c>
      <c r="AD216" s="20"/>
      <c r="AE216" s="18"/>
      <c r="AF216" s="233"/>
      <c r="AG216" s="234"/>
      <c r="AH216" s="28"/>
      <c r="AI216" s="238" t="str">
        <f t="shared" ca="1" si="207"/>
        <v/>
      </c>
      <c r="AJ216" s="239"/>
      <c r="AK216" s="239"/>
      <c r="AL216" s="239"/>
      <c r="AM216" s="239"/>
      <c r="AN216" s="239"/>
      <c r="AO216" s="239"/>
      <c r="AP216" s="239"/>
      <c r="AQ216" s="240"/>
      <c r="AR216" s="28"/>
      <c r="AS216" s="138" t="str">
        <f t="shared" ca="1" si="208"/>
        <v/>
      </c>
      <c r="AT216" s="19"/>
      <c r="AU216" s="169" t="str">
        <f>IFERROR(IF($AF216="","",IF($BO216="","",IF($BO216&lt;1,"",COUNTIFS($AF$101:$AF216,$AF216,$BO$101:$BO216,"&gt;=1")))),"")</f>
        <v/>
      </c>
      <c r="AV216" s="20"/>
      <c r="AZ216" s="36" t="str">
        <f>IFERROR(IF($AF216="","",IF($AG216=GRADE.LTR\W,GRADE.LTR\W,IF($AG216="",GRADE.LTR\W,(  IF($X216=LVL\REM,GRADE.LTR\P,GRADE.LTR\C)  )))),"")</f>
        <v/>
      </c>
      <c r="BM216" s="35" t="str">
        <f t="shared" si="209"/>
        <v/>
      </c>
      <c r="BN216" s="33"/>
      <c r="BO216" s="35" t="str">
        <f t="shared" si="210"/>
        <v/>
      </c>
      <c r="BP216" s="33"/>
      <c r="BQ216" s="35" t="str">
        <f t="shared" si="211"/>
        <v/>
      </c>
      <c r="BS216" s="37" t="str">
        <f t="shared" si="212"/>
        <v/>
      </c>
      <c r="BT216" s="43"/>
      <c r="BU216" s="37" t="str">
        <f t="shared" si="219"/>
        <v/>
      </c>
      <c r="BZ216" s="34" t="str">
        <f t="shared" ca="1" si="213"/>
        <v/>
      </c>
      <c r="CI216" s="44" t="str">
        <f t="shared" si="214"/>
        <v/>
      </c>
      <c r="CM216" s="35"/>
      <c r="CN216" s="33"/>
      <c r="CO216" s="35"/>
      <c r="CP216" s="33"/>
      <c r="CQ216" s="35" t="str">
        <f t="shared" si="192"/>
        <v/>
      </c>
      <c r="CS216" s="37" t="str">
        <f t="shared" si="193"/>
        <v/>
      </c>
      <c r="CT216" s="43"/>
      <c r="CU216" s="37" t="str">
        <f t="shared" si="220"/>
        <v/>
      </c>
      <c r="CW216" s="37" t="str">
        <f>IFERROR(IFERROR(IF(CI216="","",SUMIFS(CU$101:CU216,$B$101:$B216,SWITCH\CALC\ACTIVE&amp;"*",$X$101:$X216, IF(CALCULATOR\LVL\FORMAT\ENTRY&lt;&gt;MARKER\CHECK,LVL\COL,"&gt;"""))),"") / IFERROR(IF(CI216="","",SUMIFS($BO$101:$BO216,$B$101:$B216,SWITCH\CALC\ACTIVE&amp;"*",$X$101:$X216, IF(CALCULATOR\LVL\FORMAT\ENTRY&lt;&gt;MARKER\CHECK,LVL\COL,"&gt;"""))),""),"")</f>
        <v/>
      </c>
      <c r="DI216" s="44" t="str">
        <f t="shared" si="215"/>
        <v/>
      </c>
      <c r="DM216" s="35"/>
      <c r="DN216" s="33"/>
      <c r="DO216" s="35"/>
      <c r="DP216" s="33"/>
      <c r="DQ216" s="35" t="str">
        <f t="shared" si="194"/>
        <v/>
      </c>
      <c r="DS216" s="37" t="str">
        <f t="shared" si="195"/>
        <v/>
      </c>
      <c r="DT216" s="43"/>
      <c r="DU216" s="37" t="str">
        <f t="shared" si="221"/>
        <v/>
      </c>
      <c r="DW216" s="37" t="str">
        <f>IFERROR(IFERROR(IF(DI216="","",SUMIFS(DU$101:DU216,$B$101:$B216,SWITCH\CALC\ACTIVE&amp;"*",$X$101:$X216, IF(CALCULATOR\LVL\FORMAT\ENTRY&lt;&gt;MARKER\CHECK,LVL\COL,"&gt;"""))),"") / IFERROR(IF(DI216="","",SUMIFS($BO$101:$BO216,$B$101:$B216,SWITCH\CALC\ACTIVE&amp;"*",$X$101:$X216, IF(CALCULATOR\LVL\FORMAT\ENTRY&lt;&gt;MARKER\CHECK,LVL\COL,"&gt;"""))),""),"")</f>
        <v/>
      </c>
      <c r="EI216" s="44" t="str">
        <f t="shared" si="216"/>
        <v/>
      </c>
      <c r="EM216" s="35"/>
      <c r="EN216" s="33"/>
      <c r="EO216" s="35"/>
      <c r="EP216" s="33"/>
      <c r="EQ216" s="35" t="str">
        <f t="shared" si="196"/>
        <v/>
      </c>
      <c r="ES216" s="37" t="str">
        <f t="shared" si="197"/>
        <v/>
      </c>
      <c r="ET216" s="43"/>
      <c r="EU216" s="37" t="str">
        <f t="shared" si="222"/>
        <v/>
      </c>
      <c r="EW216" s="37" t="str">
        <f>IFERROR(IFERROR(IF(EI216="","",SUMIFS(EU$101:EU216,$B$101:$B216,SWITCH\CALC\ACTIVE&amp;"*",$X$101:$X216, IF(CALCULATOR\LVL\FORMAT\ENTRY&lt;&gt;MARKER\CHECK,LVL\COL,"&gt;"""))),"") / IFERROR(IF(EI216="","",SUMIFS($BO$101:$BO216,$B$101:$B216,SWITCH\CALC\ACTIVE&amp;"*",$X$101:$X216, IF(CALCULATOR\LVL\FORMAT\ENTRY&lt;&gt;MARKER\CHECK,LVL\COL,"&gt;"""))),""),"")</f>
        <v/>
      </c>
      <c r="FI216" s="44" t="str">
        <f t="shared" si="217"/>
        <v/>
      </c>
      <c r="FM216" s="35"/>
      <c r="FN216" s="33"/>
      <c r="FO216" s="35"/>
      <c r="FP216" s="33"/>
      <c r="FQ216" s="35" t="str">
        <f t="shared" si="198"/>
        <v/>
      </c>
      <c r="FS216" s="37" t="str">
        <f t="shared" si="152"/>
        <v/>
      </c>
      <c r="FT216" s="43"/>
      <c r="FU216" s="37" t="str">
        <f t="shared" si="223"/>
        <v/>
      </c>
      <c r="FW216" s="37" t="str">
        <f>IFERROR(IFERROR(IF(FI216="","",SUMIFS(FU$101:FU216,$B$101:$B216,SWITCH\CALC\ACTIVE&amp;"*",$X$101:$X216, IF(CALCULATOR\LVL\FORMAT\ENTRY&lt;&gt;MARKER\CHECK,LVL\COL,"&gt;"""))),"") / IFERROR(IF(FI216="","",SUMIFS($BO$101:$BO216,$B$101:$B216,SWITCH\CALC\ACTIVE&amp;"*",$X$101:$X216, IF(CALCULATOR\LVL\FORMAT\ENTRY&lt;&gt;MARKER\CHECK,LVL\COL,"&gt;"""))),""),"")</f>
        <v/>
      </c>
      <c r="FX216" s="175"/>
      <c r="FZ216" s="37" t="str">
        <f t="shared" ca="1" si="199"/>
        <v/>
      </c>
      <c r="GA216" s="37" t="str">
        <f t="shared" ref="GA216:GM216" ca="1" si="238">IFERROR(IF($J216=LARGE($J$101:$J$300,GA$98), ( INDEX( INDIRECT($FY$95),MATCH(LARGE($J$101:$J$300,GA$98),$J$101:$J$300,0)) ), FZ216 ),"")</f>
        <v/>
      </c>
      <c r="GB216" s="37" t="str">
        <f t="shared" ca="1" si="238"/>
        <v/>
      </c>
      <c r="GC216" s="37" t="str">
        <f t="shared" ca="1" si="238"/>
        <v/>
      </c>
      <c r="GD216" s="37" t="str">
        <f t="shared" ca="1" si="238"/>
        <v/>
      </c>
      <c r="GE216" s="37" t="str">
        <f t="shared" ca="1" si="238"/>
        <v/>
      </c>
      <c r="GF216" s="37" t="str">
        <f t="shared" ca="1" si="238"/>
        <v/>
      </c>
      <c r="GG216" s="37" t="str">
        <f t="shared" ca="1" si="238"/>
        <v/>
      </c>
      <c r="GH216" s="37" t="str">
        <f t="shared" ca="1" si="238"/>
        <v/>
      </c>
      <c r="GI216" s="37" t="str">
        <f t="shared" ca="1" si="238"/>
        <v/>
      </c>
      <c r="GJ216" s="37" t="str">
        <f t="shared" ca="1" si="238"/>
        <v/>
      </c>
      <c r="GK216" s="37" t="str">
        <f t="shared" ca="1" si="238"/>
        <v/>
      </c>
      <c r="GL216" s="37" t="str">
        <f t="shared" ca="1" si="238"/>
        <v/>
      </c>
      <c r="GM216" s="37" t="str">
        <f t="shared" ca="1" si="238"/>
        <v/>
      </c>
    </row>
    <row r="217" spans="2:195" ht="22.5" customHeight="1" thickTop="1" thickBot="1">
      <c r="B217" s="1" t="str">
        <f t="array" ref="B217">IFERROR(IF($AF217="","",IF($C217=SWITCH\CALC\INACTV,SWITCH\CALC\INACTV,IF($AG217="",SWITCH\CALC\ACTIVE.EST,IF(AND(LARGE(IF($AF$101:$AF$300=$AF217,$AU$101:$AU$300),1)&gt;1,$AU217=1),SWITCH\CALC\INACTV,SWITCH\CALC\ACTIVE)))),"")</f>
        <v/>
      </c>
      <c r="C217" s="1" t="str">
        <f>IFERROR(IF($AF217="","",IF(AND(CALCULATOR\LVL\FORMAT\ENTRY="",$X217&lt;&gt;LVL\COL),SWITCH\CALC\INACTV,IF($AU217=1,IF(COUNTIFS($AU218:$AU$325,"&gt;"&amp;1,$AF218:$AF$325,$AF217)&gt;0,SWITCH\CALC\INACTV,SWITCH\CALC\ACTIVE),IF($AF217="","",SWITCH\CALC\ACTIVE)))),"")</f>
        <v/>
      </c>
      <c r="F217" s="1">
        <v>17</v>
      </c>
      <c r="H217" s="142" t="str">
        <f t="shared" ca="1" si="190"/>
        <v/>
      </c>
      <c r="I217" s="140"/>
      <c r="J217" s="145" t="str">
        <f t="shared" si="191"/>
        <v/>
      </c>
      <c r="R217" s="34" t="str">
        <f t="shared" ca="1" si="137"/>
        <v/>
      </c>
      <c r="V217" s="34" t="str">
        <f t="shared" ca="1" si="204"/>
        <v/>
      </c>
      <c r="X217" s="34" t="str">
        <f t="shared" ca="1" si="205"/>
        <v/>
      </c>
      <c r="AB217" s="18"/>
      <c r="AC217" s="2">
        <f t="shared" si="206"/>
        <v>17</v>
      </c>
      <c r="AD217" s="20"/>
      <c r="AE217" s="18"/>
      <c r="AF217" s="233"/>
      <c r="AG217" s="234"/>
      <c r="AH217" s="28"/>
      <c r="AI217" s="238" t="str">
        <f t="shared" ca="1" si="207"/>
        <v/>
      </c>
      <c r="AJ217" s="239"/>
      <c r="AK217" s="239"/>
      <c r="AL217" s="239"/>
      <c r="AM217" s="239"/>
      <c r="AN217" s="239"/>
      <c r="AO217" s="239"/>
      <c r="AP217" s="239"/>
      <c r="AQ217" s="240"/>
      <c r="AR217" s="28"/>
      <c r="AS217" s="138" t="str">
        <f t="shared" ca="1" si="208"/>
        <v/>
      </c>
      <c r="AT217" s="19"/>
      <c r="AU217" s="169" t="str">
        <f>IFERROR(IF($AF217="","",IF($BO217="","",IF($BO217&lt;1,"",COUNTIFS($AF$101:$AF217,$AF217,$BO$101:$BO217,"&gt;=1")))),"")</f>
        <v/>
      </c>
      <c r="AV217" s="20"/>
      <c r="AZ217" s="36" t="str">
        <f>IFERROR(IF($AF217="","",IF($AG217=GRADE.LTR\W,GRADE.LTR\W,IF($AG217="",GRADE.LTR\W,(  IF($X217=LVL\REM,GRADE.LTR\P,GRADE.LTR\C)  )))),"")</f>
        <v/>
      </c>
      <c r="BM217" s="35" t="str">
        <f t="shared" si="209"/>
        <v/>
      </c>
      <c r="BN217" s="33"/>
      <c r="BO217" s="35" t="str">
        <f t="shared" si="210"/>
        <v/>
      </c>
      <c r="BP217" s="33"/>
      <c r="BQ217" s="35" t="str">
        <f t="shared" si="211"/>
        <v/>
      </c>
      <c r="BS217" s="37" t="str">
        <f t="shared" si="212"/>
        <v/>
      </c>
      <c r="BT217" s="43"/>
      <c r="BU217" s="37" t="str">
        <f t="shared" si="219"/>
        <v/>
      </c>
      <c r="BZ217" s="34" t="str">
        <f t="shared" ca="1" si="213"/>
        <v/>
      </c>
      <c r="CI217" s="44" t="str">
        <f t="shared" si="214"/>
        <v/>
      </c>
      <c r="CM217" s="35"/>
      <c r="CN217" s="33"/>
      <c r="CO217" s="35"/>
      <c r="CP217" s="33"/>
      <c r="CQ217" s="35" t="str">
        <f t="shared" si="192"/>
        <v/>
      </c>
      <c r="CS217" s="37" t="str">
        <f t="shared" si="193"/>
        <v/>
      </c>
      <c r="CT217" s="43"/>
      <c r="CU217" s="37" t="str">
        <f t="shared" si="220"/>
        <v/>
      </c>
      <c r="CW217" s="37" t="str">
        <f>IFERROR(IFERROR(IF(CI217="","",SUMIFS(CU$101:CU217,$B$101:$B217,SWITCH\CALC\ACTIVE&amp;"*",$X$101:$X217, IF(CALCULATOR\LVL\FORMAT\ENTRY&lt;&gt;MARKER\CHECK,LVL\COL,"&gt;"""))),"") / IFERROR(IF(CI217="","",SUMIFS($BO$101:$BO217,$B$101:$B217,SWITCH\CALC\ACTIVE&amp;"*",$X$101:$X217, IF(CALCULATOR\LVL\FORMAT\ENTRY&lt;&gt;MARKER\CHECK,LVL\COL,"&gt;"""))),""),"")</f>
        <v/>
      </c>
      <c r="DI217" s="44" t="str">
        <f t="shared" si="215"/>
        <v/>
      </c>
      <c r="DM217" s="35"/>
      <c r="DN217" s="33"/>
      <c r="DO217" s="35"/>
      <c r="DP217" s="33"/>
      <c r="DQ217" s="35" t="str">
        <f t="shared" si="194"/>
        <v/>
      </c>
      <c r="DS217" s="37" t="str">
        <f t="shared" si="195"/>
        <v/>
      </c>
      <c r="DT217" s="43"/>
      <c r="DU217" s="37" t="str">
        <f t="shared" si="221"/>
        <v/>
      </c>
      <c r="DW217" s="37" t="str">
        <f>IFERROR(IFERROR(IF(DI217="","",SUMIFS(DU$101:DU217,$B$101:$B217,SWITCH\CALC\ACTIVE&amp;"*",$X$101:$X217, IF(CALCULATOR\LVL\FORMAT\ENTRY&lt;&gt;MARKER\CHECK,LVL\COL,"&gt;"""))),"") / IFERROR(IF(DI217="","",SUMIFS($BO$101:$BO217,$B$101:$B217,SWITCH\CALC\ACTIVE&amp;"*",$X$101:$X217, IF(CALCULATOR\LVL\FORMAT\ENTRY&lt;&gt;MARKER\CHECK,LVL\COL,"&gt;"""))),""),"")</f>
        <v/>
      </c>
      <c r="EI217" s="44" t="str">
        <f t="shared" si="216"/>
        <v/>
      </c>
      <c r="EM217" s="35"/>
      <c r="EN217" s="33"/>
      <c r="EO217" s="35"/>
      <c r="EP217" s="33"/>
      <c r="EQ217" s="35" t="str">
        <f t="shared" si="196"/>
        <v/>
      </c>
      <c r="ES217" s="37" t="str">
        <f t="shared" si="197"/>
        <v/>
      </c>
      <c r="ET217" s="43"/>
      <c r="EU217" s="37" t="str">
        <f t="shared" si="222"/>
        <v/>
      </c>
      <c r="EW217" s="37" t="str">
        <f>IFERROR(IFERROR(IF(EI217="","",SUMIFS(EU$101:EU217,$B$101:$B217,SWITCH\CALC\ACTIVE&amp;"*",$X$101:$X217, IF(CALCULATOR\LVL\FORMAT\ENTRY&lt;&gt;MARKER\CHECK,LVL\COL,"&gt;"""))),"") / IFERROR(IF(EI217="","",SUMIFS($BO$101:$BO217,$B$101:$B217,SWITCH\CALC\ACTIVE&amp;"*",$X$101:$X217, IF(CALCULATOR\LVL\FORMAT\ENTRY&lt;&gt;MARKER\CHECK,LVL\COL,"&gt;"""))),""),"")</f>
        <v/>
      </c>
      <c r="FI217" s="44" t="str">
        <f t="shared" si="217"/>
        <v/>
      </c>
      <c r="FM217" s="35"/>
      <c r="FN217" s="33"/>
      <c r="FO217" s="35"/>
      <c r="FP217" s="33"/>
      <c r="FQ217" s="35" t="str">
        <f t="shared" si="198"/>
        <v/>
      </c>
      <c r="FS217" s="37" t="str">
        <f t="shared" si="152"/>
        <v/>
      </c>
      <c r="FT217" s="43"/>
      <c r="FU217" s="37" t="str">
        <f t="shared" si="223"/>
        <v/>
      </c>
      <c r="FW217" s="37" t="str">
        <f>IFERROR(IFERROR(IF(FI217="","",SUMIFS(FU$101:FU217,$B$101:$B217,SWITCH\CALC\ACTIVE&amp;"*",$X$101:$X217, IF(CALCULATOR\LVL\FORMAT\ENTRY&lt;&gt;MARKER\CHECK,LVL\COL,"&gt;"""))),"") / IFERROR(IF(FI217="","",SUMIFS($BO$101:$BO217,$B$101:$B217,SWITCH\CALC\ACTIVE&amp;"*",$X$101:$X217, IF(CALCULATOR\LVL\FORMAT\ENTRY&lt;&gt;MARKER\CHECK,LVL\COL,"&gt;"""))),""),"")</f>
        <v/>
      </c>
      <c r="FX217" s="175"/>
      <c r="FZ217" s="37" t="str">
        <f t="shared" ca="1" si="199"/>
        <v/>
      </c>
      <c r="GA217" s="37" t="str">
        <f t="shared" ref="GA217:GM217" ca="1" si="239">IFERROR(IF($J217=LARGE($J$101:$J$300,GA$98), ( INDEX( INDIRECT($FY$95),MATCH(LARGE($J$101:$J$300,GA$98),$J$101:$J$300,0)) ), FZ217 ),"")</f>
        <v/>
      </c>
      <c r="GB217" s="37" t="str">
        <f t="shared" ca="1" si="239"/>
        <v/>
      </c>
      <c r="GC217" s="37" t="str">
        <f t="shared" ca="1" si="239"/>
        <v/>
      </c>
      <c r="GD217" s="37" t="str">
        <f t="shared" ca="1" si="239"/>
        <v/>
      </c>
      <c r="GE217" s="37" t="str">
        <f t="shared" ca="1" si="239"/>
        <v/>
      </c>
      <c r="GF217" s="37" t="str">
        <f t="shared" ca="1" si="239"/>
        <v/>
      </c>
      <c r="GG217" s="37" t="str">
        <f t="shared" ca="1" si="239"/>
        <v/>
      </c>
      <c r="GH217" s="37" t="str">
        <f t="shared" ca="1" si="239"/>
        <v/>
      </c>
      <c r="GI217" s="37" t="str">
        <f t="shared" ca="1" si="239"/>
        <v/>
      </c>
      <c r="GJ217" s="37" t="str">
        <f t="shared" ca="1" si="239"/>
        <v/>
      </c>
      <c r="GK217" s="37" t="str">
        <f t="shared" ca="1" si="239"/>
        <v/>
      </c>
      <c r="GL217" s="37" t="str">
        <f t="shared" ca="1" si="239"/>
        <v/>
      </c>
      <c r="GM217" s="37" t="str">
        <f t="shared" ca="1" si="239"/>
        <v/>
      </c>
    </row>
    <row r="218" spans="2:195" ht="22.5" customHeight="1" thickTop="1" thickBot="1">
      <c r="B218" s="1" t="str">
        <f t="array" ref="B218">IFERROR(IF($AF218="","",IF($C218=SWITCH\CALC\INACTV,SWITCH\CALC\INACTV,IF($AG218="",SWITCH\CALC\ACTIVE.EST,IF(AND(LARGE(IF($AF$101:$AF$300=$AF218,$AU$101:$AU$300),1)&gt;1,$AU218=1),SWITCH\CALC\INACTV,SWITCH\CALC\ACTIVE)))),"")</f>
        <v/>
      </c>
      <c r="C218" s="1" t="str">
        <f>IFERROR(IF($AF218="","",IF(AND(CALCULATOR\LVL\FORMAT\ENTRY="",$X218&lt;&gt;LVL\COL),SWITCH\CALC\INACTV,IF($AU218=1,IF(COUNTIFS($AU219:$AU$325,"&gt;"&amp;1,$AF219:$AF$325,$AF218)&gt;0,SWITCH\CALC\INACTV,SWITCH\CALC\ACTIVE),IF($AF218="","",SWITCH\CALC\ACTIVE)))),"")</f>
        <v/>
      </c>
      <c r="F218" s="1">
        <v>18</v>
      </c>
      <c r="H218" s="142" t="str">
        <f t="shared" ca="1" si="190"/>
        <v/>
      </c>
      <c r="I218" s="140"/>
      <c r="J218" s="145" t="str">
        <f t="shared" si="191"/>
        <v/>
      </c>
      <c r="R218" s="34" t="str">
        <f t="shared" ca="1" si="137"/>
        <v/>
      </c>
      <c r="V218" s="34" t="str">
        <f t="shared" ca="1" si="204"/>
        <v/>
      </c>
      <c r="X218" s="34" t="str">
        <f t="shared" ca="1" si="205"/>
        <v/>
      </c>
      <c r="AB218" s="18"/>
      <c r="AC218" s="2">
        <f t="shared" si="206"/>
        <v>18</v>
      </c>
      <c r="AD218" s="20"/>
      <c r="AE218" s="18"/>
      <c r="AF218" s="233"/>
      <c r="AG218" s="234"/>
      <c r="AH218" s="28"/>
      <c r="AI218" s="238" t="str">
        <f t="shared" ca="1" si="207"/>
        <v/>
      </c>
      <c r="AJ218" s="239"/>
      <c r="AK218" s="239"/>
      <c r="AL218" s="239"/>
      <c r="AM218" s="239"/>
      <c r="AN218" s="239"/>
      <c r="AO218" s="239"/>
      <c r="AP218" s="239"/>
      <c r="AQ218" s="240"/>
      <c r="AR218" s="28"/>
      <c r="AS218" s="138" t="str">
        <f t="shared" ca="1" si="208"/>
        <v/>
      </c>
      <c r="AT218" s="19"/>
      <c r="AU218" s="169" t="str">
        <f>IFERROR(IF($AF218="","",IF($BO218="","",IF($BO218&lt;1,"",COUNTIFS($AF$101:$AF218,$AF218,$BO$101:$BO218,"&gt;=1")))),"")</f>
        <v/>
      </c>
      <c r="AV218" s="20"/>
      <c r="AZ218" s="36" t="str">
        <f>IFERROR(IF($AF218="","",IF($AG218=GRADE.LTR\W,GRADE.LTR\W,IF($AG218="",GRADE.LTR\W,(  IF($X218=LVL\REM,GRADE.LTR\P,GRADE.LTR\C)  )))),"")</f>
        <v/>
      </c>
      <c r="BM218" s="35" t="str">
        <f t="shared" si="209"/>
        <v/>
      </c>
      <c r="BN218" s="33"/>
      <c r="BO218" s="35" t="str">
        <f t="shared" si="210"/>
        <v/>
      </c>
      <c r="BP218" s="33"/>
      <c r="BQ218" s="35" t="str">
        <f t="shared" si="211"/>
        <v/>
      </c>
      <c r="BS218" s="37" t="str">
        <f t="shared" si="212"/>
        <v/>
      </c>
      <c r="BT218" s="43"/>
      <c r="BU218" s="37" t="str">
        <f t="shared" si="219"/>
        <v/>
      </c>
      <c r="BZ218" s="34" t="str">
        <f t="shared" ca="1" si="213"/>
        <v/>
      </c>
      <c r="CI218" s="44" t="str">
        <f t="shared" si="214"/>
        <v/>
      </c>
      <c r="CM218" s="35"/>
      <c r="CN218" s="33"/>
      <c r="CO218" s="35"/>
      <c r="CP218" s="33"/>
      <c r="CQ218" s="35" t="str">
        <f t="shared" si="192"/>
        <v/>
      </c>
      <c r="CS218" s="37" t="str">
        <f t="shared" si="193"/>
        <v/>
      </c>
      <c r="CT218" s="43"/>
      <c r="CU218" s="37" t="str">
        <f t="shared" si="220"/>
        <v/>
      </c>
      <c r="CW218" s="37" t="str">
        <f>IFERROR(IFERROR(IF(CI218="","",SUMIFS(CU$101:CU218,$B$101:$B218,SWITCH\CALC\ACTIVE&amp;"*",$X$101:$X218, IF(CALCULATOR\LVL\FORMAT\ENTRY&lt;&gt;MARKER\CHECK,LVL\COL,"&gt;"""))),"") / IFERROR(IF(CI218="","",SUMIFS($BO$101:$BO218,$B$101:$B218,SWITCH\CALC\ACTIVE&amp;"*",$X$101:$X218, IF(CALCULATOR\LVL\FORMAT\ENTRY&lt;&gt;MARKER\CHECK,LVL\COL,"&gt;"""))),""),"")</f>
        <v/>
      </c>
      <c r="DI218" s="44" t="str">
        <f t="shared" si="215"/>
        <v/>
      </c>
      <c r="DM218" s="35"/>
      <c r="DN218" s="33"/>
      <c r="DO218" s="35"/>
      <c r="DP218" s="33"/>
      <c r="DQ218" s="35" t="str">
        <f t="shared" si="194"/>
        <v/>
      </c>
      <c r="DS218" s="37" t="str">
        <f t="shared" si="195"/>
        <v/>
      </c>
      <c r="DT218" s="43"/>
      <c r="DU218" s="37" t="str">
        <f t="shared" si="221"/>
        <v/>
      </c>
      <c r="DW218" s="37" t="str">
        <f>IFERROR(IFERROR(IF(DI218="","",SUMIFS(DU$101:DU218,$B$101:$B218,SWITCH\CALC\ACTIVE&amp;"*",$X$101:$X218, IF(CALCULATOR\LVL\FORMAT\ENTRY&lt;&gt;MARKER\CHECK,LVL\COL,"&gt;"""))),"") / IFERROR(IF(DI218="","",SUMIFS($BO$101:$BO218,$B$101:$B218,SWITCH\CALC\ACTIVE&amp;"*",$X$101:$X218, IF(CALCULATOR\LVL\FORMAT\ENTRY&lt;&gt;MARKER\CHECK,LVL\COL,"&gt;"""))),""),"")</f>
        <v/>
      </c>
      <c r="EI218" s="44" t="str">
        <f t="shared" si="216"/>
        <v/>
      </c>
      <c r="EM218" s="35"/>
      <c r="EN218" s="33"/>
      <c r="EO218" s="35"/>
      <c r="EP218" s="33"/>
      <c r="EQ218" s="35" t="str">
        <f t="shared" si="196"/>
        <v/>
      </c>
      <c r="ES218" s="37" t="str">
        <f t="shared" si="197"/>
        <v/>
      </c>
      <c r="ET218" s="43"/>
      <c r="EU218" s="37" t="str">
        <f t="shared" si="222"/>
        <v/>
      </c>
      <c r="EW218" s="37" t="str">
        <f>IFERROR(IFERROR(IF(EI218="","",SUMIFS(EU$101:EU218,$B$101:$B218,SWITCH\CALC\ACTIVE&amp;"*",$X$101:$X218, IF(CALCULATOR\LVL\FORMAT\ENTRY&lt;&gt;MARKER\CHECK,LVL\COL,"&gt;"""))),"") / IFERROR(IF(EI218="","",SUMIFS($BO$101:$BO218,$B$101:$B218,SWITCH\CALC\ACTIVE&amp;"*",$X$101:$X218, IF(CALCULATOR\LVL\FORMAT\ENTRY&lt;&gt;MARKER\CHECK,LVL\COL,"&gt;"""))),""),"")</f>
        <v/>
      </c>
      <c r="FI218" s="44" t="str">
        <f t="shared" si="217"/>
        <v/>
      </c>
      <c r="FM218" s="35"/>
      <c r="FN218" s="33"/>
      <c r="FO218" s="35"/>
      <c r="FP218" s="33"/>
      <c r="FQ218" s="35" t="str">
        <f t="shared" si="198"/>
        <v/>
      </c>
      <c r="FS218" s="37" t="str">
        <f t="shared" si="152"/>
        <v/>
      </c>
      <c r="FT218" s="43"/>
      <c r="FU218" s="37" t="str">
        <f t="shared" si="223"/>
        <v/>
      </c>
      <c r="FW218" s="37" t="str">
        <f>IFERROR(IFERROR(IF(FI218="","",SUMIFS(FU$101:FU218,$B$101:$B218,SWITCH\CALC\ACTIVE&amp;"*",$X$101:$X218, IF(CALCULATOR\LVL\FORMAT\ENTRY&lt;&gt;MARKER\CHECK,LVL\COL,"&gt;"""))),"") / IFERROR(IF(FI218="","",SUMIFS($BO$101:$BO218,$B$101:$B218,SWITCH\CALC\ACTIVE&amp;"*",$X$101:$X218, IF(CALCULATOR\LVL\FORMAT\ENTRY&lt;&gt;MARKER\CHECK,LVL\COL,"&gt;"""))),""),"")</f>
        <v/>
      </c>
      <c r="FX218" s="175"/>
      <c r="FZ218" s="37" t="str">
        <f t="shared" ca="1" si="199"/>
        <v/>
      </c>
      <c r="GA218" s="37" t="str">
        <f t="shared" ref="GA218:GM218" ca="1" si="240">IFERROR(IF($J218=LARGE($J$101:$J$300,GA$98), ( INDEX( INDIRECT($FY$95),MATCH(LARGE($J$101:$J$300,GA$98),$J$101:$J$300,0)) ), FZ218 ),"")</f>
        <v/>
      </c>
      <c r="GB218" s="37" t="str">
        <f t="shared" ca="1" si="240"/>
        <v/>
      </c>
      <c r="GC218" s="37" t="str">
        <f t="shared" ca="1" si="240"/>
        <v/>
      </c>
      <c r="GD218" s="37" t="str">
        <f t="shared" ca="1" si="240"/>
        <v/>
      </c>
      <c r="GE218" s="37" t="str">
        <f t="shared" ca="1" si="240"/>
        <v/>
      </c>
      <c r="GF218" s="37" t="str">
        <f t="shared" ca="1" si="240"/>
        <v/>
      </c>
      <c r="GG218" s="37" t="str">
        <f t="shared" ca="1" si="240"/>
        <v/>
      </c>
      <c r="GH218" s="37" t="str">
        <f t="shared" ca="1" si="240"/>
        <v/>
      </c>
      <c r="GI218" s="37" t="str">
        <f t="shared" ca="1" si="240"/>
        <v/>
      </c>
      <c r="GJ218" s="37" t="str">
        <f t="shared" ca="1" si="240"/>
        <v/>
      </c>
      <c r="GK218" s="37" t="str">
        <f t="shared" ca="1" si="240"/>
        <v/>
      </c>
      <c r="GL218" s="37" t="str">
        <f t="shared" ca="1" si="240"/>
        <v/>
      </c>
      <c r="GM218" s="37" t="str">
        <f t="shared" ca="1" si="240"/>
        <v/>
      </c>
    </row>
    <row r="219" spans="2:195" ht="22.5" customHeight="1" thickTop="1" thickBot="1">
      <c r="B219" s="1" t="str">
        <f t="array" ref="B219">IFERROR(IF($AF219="","",IF($C219=SWITCH\CALC\INACTV,SWITCH\CALC\INACTV,IF($AG219="",SWITCH\CALC\ACTIVE.EST,IF(AND(LARGE(IF($AF$101:$AF$300=$AF219,$AU$101:$AU$300),1)&gt;1,$AU219=1),SWITCH\CALC\INACTV,SWITCH\CALC\ACTIVE)))),"")</f>
        <v/>
      </c>
      <c r="C219" s="1" t="str">
        <f>IFERROR(IF($AF219="","",IF(AND(CALCULATOR\LVL\FORMAT\ENTRY="",$X219&lt;&gt;LVL\COL),SWITCH\CALC\INACTV,IF($AU219=1,IF(COUNTIFS($AU220:$AU$325,"&gt;"&amp;1,$AF220:$AF$325,$AF219)&gt;0,SWITCH\CALC\INACTV,SWITCH\CALC\ACTIVE),IF($AF219="","",SWITCH\CALC\ACTIVE)))),"")</f>
        <v/>
      </c>
      <c r="F219" s="1">
        <v>19</v>
      </c>
      <c r="H219" s="142" t="str">
        <f t="shared" ca="1" si="190"/>
        <v/>
      </c>
      <c r="I219" s="140"/>
      <c r="J219" s="145" t="str">
        <f t="shared" si="191"/>
        <v/>
      </c>
      <c r="R219" s="34" t="str">
        <f t="shared" ca="1" si="137"/>
        <v/>
      </c>
      <c r="V219" s="34" t="str">
        <f t="shared" ca="1" si="204"/>
        <v/>
      </c>
      <c r="X219" s="34" t="str">
        <f t="shared" ca="1" si="205"/>
        <v/>
      </c>
      <c r="AB219" s="18"/>
      <c r="AC219" s="2">
        <f t="shared" si="206"/>
        <v>19</v>
      </c>
      <c r="AD219" s="20"/>
      <c r="AE219" s="18"/>
      <c r="AF219" s="233"/>
      <c r="AG219" s="234"/>
      <c r="AH219" s="28"/>
      <c r="AI219" s="238" t="str">
        <f t="shared" ca="1" si="207"/>
        <v/>
      </c>
      <c r="AJ219" s="239"/>
      <c r="AK219" s="239"/>
      <c r="AL219" s="239"/>
      <c r="AM219" s="239"/>
      <c r="AN219" s="239"/>
      <c r="AO219" s="239"/>
      <c r="AP219" s="239"/>
      <c r="AQ219" s="240"/>
      <c r="AR219" s="28"/>
      <c r="AS219" s="138" t="str">
        <f t="shared" ca="1" si="208"/>
        <v/>
      </c>
      <c r="AT219" s="19"/>
      <c r="AU219" s="169" t="str">
        <f>IFERROR(IF($AF219="","",IF($BO219="","",IF($BO219&lt;1,"",COUNTIFS($AF$101:$AF219,$AF219,$BO$101:$BO219,"&gt;=1")))),"")</f>
        <v/>
      </c>
      <c r="AV219" s="20"/>
      <c r="AZ219" s="36" t="str">
        <f>IFERROR(IF($AF219="","",IF($AG219=GRADE.LTR\W,GRADE.LTR\W,IF($AG219="",GRADE.LTR\W,(  IF($X219=LVL\REM,GRADE.LTR\P,GRADE.LTR\C)  )))),"")</f>
        <v/>
      </c>
      <c r="BM219" s="35" t="str">
        <f t="shared" si="209"/>
        <v/>
      </c>
      <c r="BN219" s="33"/>
      <c r="BO219" s="35" t="str">
        <f t="shared" si="210"/>
        <v/>
      </c>
      <c r="BP219" s="33"/>
      <c r="BQ219" s="35" t="str">
        <f t="shared" si="211"/>
        <v/>
      </c>
      <c r="BS219" s="37" t="str">
        <f t="shared" si="212"/>
        <v/>
      </c>
      <c r="BT219" s="43"/>
      <c r="BU219" s="37" t="str">
        <f t="shared" si="219"/>
        <v/>
      </c>
      <c r="BZ219" s="34" t="str">
        <f t="shared" ca="1" si="213"/>
        <v/>
      </c>
      <c r="CI219" s="44" t="str">
        <f t="shared" si="214"/>
        <v/>
      </c>
      <c r="CM219" s="35"/>
      <c r="CN219" s="33"/>
      <c r="CO219" s="35"/>
      <c r="CP219" s="33"/>
      <c r="CQ219" s="35" t="str">
        <f t="shared" si="192"/>
        <v/>
      </c>
      <c r="CS219" s="37" t="str">
        <f t="shared" si="193"/>
        <v/>
      </c>
      <c r="CT219" s="43"/>
      <c r="CU219" s="37" t="str">
        <f t="shared" si="220"/>
        <v/>
      </c>
      <c r="CW219" s="37" t="str">
        <f>IFERROR(IFERROR(IF(CI219="","",SUMIFS(CU$101:CU219,$B$101:$B219,SWITCH\CALC\ACTIVE&amp;"*",$X$101:$X219, IF(CALCULATOR\LVL\FORMAT\ENTRY&lt;&gt;MARKER\CHECK,LVL\COL,"&gt;"""))),"") / IFERROR(IF(CI219="","",SUMIFS($BO$101:$BO219,$B$101:$B219,SWITCH\CALC\ACTIVE&amp;"*",$X$101:$X219, IF(CALCULATOR\LVL\FORMAT\ENTRY&lt;&gt;MARKER\CHECK,LVL\COL,"&gt;"""))),""),"")</f>
        <v/>
      </c>
      <c r="DI219" s="44" t="str">
        <f t="shared" si="215"/>
        <v/>
      </c>
      <c r="DM219" s="35"/>
      <c r="DN219" s="33"/>
      <c r="DO219" s="35"/>
      <c r="DP219" s="33"/>
      <c r="DQ219" s="35" t="str">
        <f t="shared" si="194"/>
        <v/>
      </c>
      <c r="DS219" s="37" t="str">
        <f t="shared" si="195"/>
        <v/>
      </c>
      <c r="DT219" s="43"/>
      <c r="DU219" s="37" t="str">
        <f t="shared" si="221"/>
        <v/>
      </c>
      <c r="DW219" s="37" t="str">
        <f>IFERROR(IFERROR(IF(DI219="","",SUMIFS(DU$101:DU219,$B$101:$B219,SWITCH\CALC\ACTIVE&amp;"*",$X$101:$X219, IF(CALCULATOR\LVL\FORMAT\ENTRY&lt;&gt;MARKER\CHECK,LVL\COL,"&gt;"""))),"") / IFERROR(IF(DI219="","",SUMIFS($BO$101:$BO219,$B$101:$B219,SWITCH\CALC\ACTIVE&amp;"*",$X$101:$X219, IF(CALCULATOR\LVL\FORMAT\ENTRY&lt;&gt;MARKER\CHECK,LVL\COL,"&gt;"""))),""),"")</f>
        <v/>
      </c>
      <c r="EI219" s="44" t="str">
        <f t="shared" si="216"/>
        <v/>
      </c>
      <c r="EM219" s="35"/>
      <c r="EN219" s="33"/>
      <c r="EO219" s="35"/>
      <c r="EP219" s="33"/>
      <c r="EQ219" s="35" t="str">
        <f t="shared" si="196"/>
        <v/>
      </c>
      <c r="ES219" s="37" t="str">
        <f t="shared" si="197"/>
        <v/>
      </c>
      <c r="ET219" s="43"/>
      <c r="EU219" s="37" t="str">
        <f t="shared" si="222"/>
        <v/>
      </c>
      <c r="EW219" s="37" t="str">
        <f>IFERROR(IFERROR(IF(EI219="","",SUMIFS(EU$101:EU219,$B$101:$B219,SWITCH\CALC\ACTIVE&amp;"*",$X$101:$X219, IF(CALCULATOR\LVL\FORMAT\ENTRY&lt;&gt;MARKER\CHECK,LVL\COL,"&gt;"""))),"") / IFERROR(IF(EI219="","",SUMIFS($BO$101:$BO219,$B$101:$B219,SWITCH\CALC\ACTIVE&amp;"*",$X$101:$X219, IF(CALCULATOR\LVL\FORMAT\ENTRY&lt;&gt;MARKER\CHECK,LVL\COL,"&gt;"""))),""),"")</f>
        <v/>
      </c>
      <c r="FI219" s="44" t="str">
        <f t="shared" si="217"/>
        <v/>
      </c>
      <c r="FM219" s="35"/>
      <c r="FN219" s="33"/>
      <c r="FO219" s="35"/>
      <c r="FP219" s="33"/>
      <c r="FQ219" s="35" t="str">
        <f t="shared" si="198"/>
        <v/>
      </c>
      <c r="FS219" s="37" t="str">
        <f t="shared" si="152"/>
        <v/>
      </c>
      <c r="FT219" s="43"/>
      <c r="FU219" s="37" t="str">
        <f t="shared" si="223"/>
        <v/>
      </c>
      <c r="FW219" s="37" t="str">
        <f>IFERROR(IFERROR(IF(FI219="","",SUMIFS(FU$101:FU219,$B$101:$B219,SWITCH\CALC\ACTIVE&amp;"*",$X$101:$X219, IF(CALCULATOR\LVL\FORMAT\ENTRY&lt;&gt;MARKER\CHECK,LVL\COL,"&gt;"""))),"") / IFERROR(IF(FI219="","",SUMIFS($BO$101:$BO219,$B$101:$B219,SWITCH\CALC\ACTIVE&amp;"*",$X$101:$X219, IF(CALCULATOR\LVL\FORMAT\ENTRY&lt;&gt;MARKER\CHECK,LVL\COL,"&gt;"""))),""),"")</f>
        <v/>
      </c>
      <c r="FX219" s="175"/>
      <c r="FZ219" s="37" t="str">
        <f t="shared" ca="1" si="199"/>
        <v/>
      </c>
      <c r="GA219" s="37" t="str">
        <f t="shared" ref="GA219:GM219" ca="1" si="241">IFERROR(IF($J219=LARGE($J$101:$J$300,GA$98), ( INDEX( INDIRECT($FY$95),MATCH(LARGE($J$101:$J$300,GA$98),$J$101:$J$300,0)) ), FZ219 ),"")</f>
        <v/>
      </c>
      <c r="GB219" s="37" t="str">
        <f t="shared" ca="1" si="241"/>
        <v/>
      </c>
      <c r="GC219" s="37" t="str">
        <f t="shared" ca="1" si="241"/>
        <v/>
      </c>
      <c r="GD219" s="37" t="str">
        <f t="shared" ca="1" si="241"/>
        <v/>
      </c>
      <c r="GE219" s="37" t="str">
        <f t="shared" ca="1" si="241"/>
        <v/>
      </c>
      <c r="GF219" s="37" t="str">
        <f t="shared" ca="1" si="241"/>
        <v/>
      </c>
      <c r="GG219" s="37" t="str">
        <f t="shared" ca="1" si="241"/>
        <v/>
      </c>
      <c r="GH219" s="37" t="str">
        <f t="shared" ca="1" si="241"/>
        <v/>
      </c>
      <c r="GI219" s="37" t="str">
        <f t="shared" ca="1" si="241"/>
        <v/>
      </c>
      <c r="GJ219" s="37" t="str">
        <f t="shared" ca="1" si="241"/>
        <v/>
      </c>
      <c r="GK219" s="37" t="str">
        <f t="shared" ca="1" si="241"/>
        <v/>
      </c>
      <c r="GL219" s="37" t="str">
        <f t="shared" ca="1" si="241"/>
        <v/>
      </c>
      <c r="GM219" s="37" t="str">
        <f t="shared" ca="1" si="241"/>
        <v/>
      </c>
    </row>
    <row r="220" spans="2:195" ht="22.5" customHeight="1" thickTop="1" thickBot="1">
      <c r="B220" s="1" t="str">
        <f t="array" ref="B220">IFERROR(IF($AF220="","",IF($C220=SWITCH\CALC\INACTV,SWITCH\CALC\INACTV,IF($AG220="",SWITCH\CALC\ACTIVE.EST,IF(AND(LARGE(IF($AF$101:$AF$300=$AF220,$AU$101:$AU$300),1)&gt;1,$AU220=1),SWITCH\CALC\INACTV,SWITCH\CALC\ACTIVE)))),"")</f>
        <v/>
      </c>
      <c r="C220" s="1" t="str">
        <f>IFERROR(IF($AF220="","",IF(AND(CALCULATOR\LVL\FORMAT\ENTRY="",$X220&lt;&gt;LVL\COL),SWITCH\CALC\INACTV,IF($AU220=1,IF(COUNTIFS($AU221:$AU$325,"&gt;"&amp;1,$AF221:$AF$325,$AF220)&gt;0,SWITCH\CALC\INACTV,SWITCH\CALC\ACTIVE),IF($AF220="","",SWITCH\CALC\ACTIVE)))),"")</f>
        <v/>
      </c>
      <c r="F220" s="1">
        <v>20</v>
      </c>
      <c r="H220" s="142" t="str">
        <f t="shared" ca="1" si="190"/>
        <v/>
      </c>
      <c r="I220" s="140"/>
      <c r="J220" s="145" t="str">
        <f t="shared" si="191"/>
        <v/>
      </c>
      <c r="R220" s="34" t="str">
        <f t="shared" ca="1" si="137"/>
        <v/>
      </c>
      <c r="V220" s="34" t="str">
        <f t="shared" ca="1" si="204"/>
        <v/>
      </c>
      <c r="X220" s="34" t="str">
        <f t="shared" ca="1" si="205"/>
        <v/>
      </c>
      <c r="AB220" s="18"/>
      <c r="AC220" s="2">
        <f t="shared" si="206"/>
        <v>20</v>
      </c>
      <c r="AD220" s="20"/>
      <c r="AE220" s="18"/>
      <c r="AF220" s="233"/>
      <c r="AG220" s="234"/>
      <c r="AH220" s="28"/>
      <c r="AI220" s="238" t="str">
        <f t="shared" ca="1" si="207"/>
        <v/>
      </c>
      <c r="AJ220" s="239"/>
      <c r="AK220" s="239"/>
      <c r="AL220" s="239"/>
      <c r="AM220" s="239"/>
      <c r="AN220" s="239"/>
      <c r="AO220" s="239"/>
      <c r="AP220" s="239"/>
      <c r="AQ220" s="240"/>
      <c r="AR220" s="28"/>
      <c r="AS220" s="138" t="str">
        <f t="shared" ca="1" si="208"/>
        <v/>
      </c>
      <c r="AT220" s="19"/>
      <c r="AU220" s="169" t="str">
        <f>IFERROR(IF($AF220="","",IF($BO220="","",IF($BO220&lt;1,"",COUNTIFS($AF$101:$AF220,$AF220,$BO$101:$BO220,"&gt;=1")))),"")</f>
        <v/>
      </c>
      <c r="AV220" s="20"/>
      <c r="AZ220" s="36" t="str">
        <f>IFERROR(IF($AF220="","",IF($AG220=GRADE.LTR\W,GRADE.LTR\W,IF($AG220="",GRADE.LTR\W,(  IF($X220=LVL\REM,GRADE.LTR\P,GRADE.LTR\C)  )))),"")</f>
        <v/>
      </c>
      <c r="BM220" s="35" t="str">
        <f t="shared" si="209"/>
        <v/>
      </c>
      <c r="BN220" s="33"/>
      <c r="BO220" s="35" t="str">
        <f t="shared" si="210"/>
        <v/>
      </c>
      <c r="BP220" s="33"/>
      <c r="BQ220" s="35" t="str">
        <f t="shared" si="211"/>
        <v/>
      </c>
      <c r="BS220" s="37" t="str">
        <f t="shared" si="212"/>
        <v/>
      </c>
      <c r="BT220" s="43"/>
      <c r="BU220" s="37" t="str">
        <f t="shared" si="219"/>
        <v/>
      </c>
      <c r="BZ220" s="34" t="str">
        <f t="shared" ca="1" si="213"/>
        <v/>
      </c>
      <c r="CI220" s="44" t="str">
        <f t="shared" si="214"/>
        <v/>
      </c>
      <c r="CM220" s="35"/>
      <c r="CN220" s="33"/>
      <c r="CO220" s="35"/>
      <c r="CP220" s="33"/>
      <c r="CQ220" s="35" t="str">
        <f t="shared" si="192"/>
        <v/>
      </c>
      <c r="CS220" s="37" t="str">
        <f t="shared" si="193"/>
        <v/>
      </c>
      <c r="CT220" s="43"/>
      <c r="CU220" s="37" t="str">
        <f t="shared" si="220"/>
        <v/>
      </c>
      <c r="CW220" s="37" t="str">
        <f>IFERROR(IFERROR(IF(CI220="","",SUMIFS(CU$101:CU220,$B$101:$B220,SWITCH\CALC\ACTIVE&amp;"*",$X$101:$X220, IF(CALCULATOR\LVL\FORMAT\ENTRY&lt;&gt;MARKER\CHECK,LVL\COL,"&gt;"""))),"") / IFERROR(IF(CI220="","",SUMIFS($BO$101:$BO220,$B$101:$B220,SWITCH\CALC\ACTIVE&amp;"*",$X$101:$X220, IF(CALCULATOR\LVL\FORMAT\ENTRY&lt;&gt;MARKER\CHECK,LVL\COL,"&gt;"""))),""),"")</f>
        <v/>
      </c>
      <c r="DI220" s="44" t="str">
        <f t="shared" si="215"/>
        <v/>
      </c>
      <c r="DM220" s="35"/>
      <c r="DN220" s="33"/>
      <c r="DO220" s="35"/>
      <c r="DP220" s="33"/>
      <c r="DQ220" s="35" t="str">
        <f t="shared" si="194"/>
        <v/>
      </c>
      <c r="DS220" s="37" t="str">
        <f t="shared" si="195"/>
        <v/>
      </c>
      <c r="DT220" s="43"/>
      <c r="DU220" s="37" t="str">
        <f t="shared" si="221"/>
        <v/>
      </c>
      <c r="DW220" s="37" t="str">
        <f>IFERROR(IFERROR(IF(DI220="","",SUMIFS(DU$101:DU220,$B$101:$B220,SWITCH\CALC\ACTIVE&amp;"*",$X$101:$X220, IF(CALCULATOR\LVL\FORMAT\ENTRY&lt;&gt;MARKER\CHECK,LVL\COL,"&gt;"""))),"") / IFERROR(IF(DI220="","",SUMIFS($BO$101:$BO220,$B$101:$B220,SWITCH\CALC\ACTIVE&amp;"*",$X$101:$X220, IF(CALCULATOR\LVL\FORMAT\ENTRY&lt;&gt;MARKER\CHECK,LVL\COL,"&gt;"""))),""),"")</f>
        <v/>
      </c>
      <c r="EI220" s="44" t="str">
        <f t="shared" si="216"/>
        <v/>
      </c>
      <c r="EM220" s="35"/>
      <c r="EN220" s="33"/>
      <c r="EO220" s="35"/>
      <c r="EP220" s="33"/>
      <c r="EQ220" s="35" t="str">
        <f t="shared" si="196"/>
        <v/>
      </c>
      <c r="ES220" s="37" t="str">
        <f t="shared" si="197"/>
        <v/>
      </c>
      <c r="ET220" s="43"/>
      <c r="EU220" s="37" t="str">
        <f t="shared" si="222"/>
        <v/>
      </c>
      <c r="EW220" s="37" t="str">
        <f>IFERROR(IFERROR(IF(EI220="","",SUMIFS(EU$101:EU220,$B$101:$B220,SWITCH\CALC\ACTIVE&amp;"*",$X$101:$X220, IF(CALCULATOR\LVL\FORMAT\ENTRY&lt;&gt;MARKER\CHECK,LVL\COL,"&gt;"""))),"") / IFERROR(IF(EI220="","",SUMIFS($BO$101:$BO220,$B$101:$B220,SWITCH\CALC\ACTIVE&amp;"*",$X$101:$X220, IF(CALCULATOR\LVL\FORMAT\ENTRY&lt;&gt;MARKER\CHECK,LVL\COL,"&gt;"""))),""),"")</f>
        <v/>
      </c>
      <c r="FI220" s="44" t="str">
        <f t="shared" si="217"/>
        <v/>
      </c>
      <c r="FM220" s="35"/>
      <c r="FN220" s="33"/>
      <c r="FO220" s="35"/>
      <c r="FP220" s="33"/>
      <c r="FQ220" s="35" t="str">
        <f t="shared" si="198"/>
        <v/>
      </c>
      <c r="FS220" s="37" t="str">
        <f t="shared" si="152"/>
        <v/>
      </c>
      <c r="FT220" s="43"/>
      <c r="FU220" s="37" t="str">
        <f t="shared" si="223"/>
        <v/>
      </c>
      <c r="FW220" s="37" t="str">
        <f>IFERROR(IFERROR(IF(FI220="","",SUMIFS(FU$101:FU220,$B$101:$B220,SWITCH\CALC\ACTIVE&amp;"*",$X$101:$X220, IF(CALCULATOR\LVL\FORMAT\ENTRY&lt;&gt;MARKER\CHECK,LVL\COL,"&gt;"""))),"") / IFERROR(IF(FI220="","",SUMIFS($BO$101:$BO220,$B$101:$B220,SWITCH\CALC\ACTIVE&amp;"*",$X$101:$X220, IF(CALCULATOR\LVL\FORMAT\ENTRY&lt;&gt;MARKER\CHECK,LVL\COL,"&gt;"""))),""),"")</f>
        <v/>
      </c>
      <c r="FX220" s="175"/>
      <c r="FZ220" s="37" t="str">
        <f t="shared" ca="1" si="199"/>
        <v/>
      </c>
      <c r="GA220" s="37" t="str">
        <f t="shared" ref="GA220:GM220" ca="1" si="242">IFERROR(IF($J220=LARGE($J$101:$J$300,GA$98), ( INDEX( INDIRECT($FY$95),MATCH(LARGE($J$101:$J$300,GA$98),$J$101:$J$300,0)) ), FZ220 ),"")</f>
        <v/>
      </c>
      <c r="GB220" s="37" t="str">
        <f t="shared" ca="1" si="242"/>
        <v/>
      </c>
      <c r="GC220" s="37" t="str">
        <f t="shared" ca="1" si="242"/>
        <v/>
      </c>
      <c r="GD220" s="37" t="str">
        <f t="shared" ca="1" si="242"/>
        <v/>
      </c>
      <c r="GE220" s="37" t="str">
        <f t="shared" ca="1" si="242"/>
        <v/>
      </c>
      <c r="GF220" s="37" t="str">
        <f t="shared" ca="1" si="242"/>
        <v/>
      </c>
      <c r="GG220" s="37" t="str">
        <f t="shared" ca="1" si="242"/>
        <v/>
      </c>
      <c r="GH220" s="37" t="str">
        <f t="shared" ca="1" si="242"/>
        <v/>
      </c>
      <c r="GI220" s="37" t="str">
        <f t="shared" ca="1" si="242"/>
        <v/>
      </c>
      <c r="GJ220" s="37" t="str">
        <f t="shared" ca="1" si="242"/>
        <v/>
      </c>
      <c r="GK220" s="37" t="str">
        <f t="shared" ca="1" si="242"/>
        <v/>
      </c>
      <c r="GL220" s="37" t="str">
        <f t="shared" ca="1" si="242"/>
        <v/>
      </c>
      <c r="GM220" s="37" t="str">
        <f t="shared" ca="1" si="242"/>
        <v/>
      </c>
    </row>
    <row r="221" spans="2:195" ht="22.5" customHeight="1" thickTop="1" thickBot="1">
      <c r="B221" s="1" t="str">
        <f t="array" ref="B221">IFERROR(IF($AF221="","",IF($C221=SWITCH\CALC\INACTV,SWITCH\CALC\INACTV,IF($AG221="",SWITCH\CALC\ACTIVE.EST,IF(AND(LARGE(IF($AF$101:$AF$300=$AF221,$AU$101:$AU$300),1)&gt;1,$AU221=1),SWITCH\CALC\INACTV,SWITCH\CALC\ACTIVE)))),"")</f>
        <v/>
      </c>
      <c r="C221" s="1" t="str">
        <f>IFERROR(IF($AF221="","",IF(AND(CALCULATOR\LVL\FORMAT\ENTRY="",$X221&lt;&gt;LVL\COL),SWITCH\CALC\INACTV,IF($AU221=1,IF(COUNTIFS($AU222:$AU$325,"&gt;"&amp;1,$AF222:$AF$325,$AF221)&gt;0,SWITCH\CALC\INACTV,SWITCH\CALC\ACTIVE),IF($AF221="","",SWITCH\CALC\ACTIVE)))),"")</f>
        <v/>
      </c>
      <c r="F221" s="1">
        <v>21</v>
      </c>
      <c r="H221" s="142" t="str">
        <f t="shared" ca="1" si="190"/>
        <v/>
      </c>
      <c r="I221" s="140"/>
      <c r="J221" s="145" t="str">
        <f t="shared" si="191"/>
        <v/>
      </c>
      <c r="R221" s="34" t="str">
        <f t="shared" ca="1" si="137"/>
        <v/>
      </c>
      <c r="V221" s="34" t="str">
        <f t="shared" ca="1" si="204"/>
        <v/>
      </c>
      <c r="X221" s="34" t="str">
        <f t="shared" ca="1" si="205"/>
        <v/>
      </c>
      <c r="AB221" s="18"/>
      <c r="AC221" s="2">
        <f t="shared" si="206"/>
        <v>21</v>
      </c>
      <c r="AD221" s="20"/>
      <c r="AE221" s="18"/>
      <c r="AF221" s="233"/>
      <c r="AG221" s="234"/>
      <c r="AH221" s="28"/>
      <c r="AI221" s="238" t="str">
        <f t="shared" ca="1" si="207"/>
        <v/>
      </c>
      <c r="AJ221" s="239"/>
      <c r="AK221" s="239"/>
      <c r="AL221" s="239"/>
      <c r="AM221" s="239"/>
      <c r="AN221" s="239"/>
      <c r="AO221" s="239"/>
      <c r="AP221" s="239"/>
      <c r="AQ221" s="240"/>
      <c r="AR221" s="28"/>
      <c r="AS221" s="138" t="str">
        <f t="shared" ca="1" si="208"/>
        <v/>
      </c>
      <c r="AT221" s="19"/>
      <c r="AU221" s="169" t="str">
        <f>IFERROR(IF($AF221="","",IF($BO221="","",IF($BO221&lt;1,"",COUNTIFS($AF$101:$AF221,$AF221,$BO$101:$BO221,"&gt;=1")))),"")</f>
        <v/>
      </c>
      <c r="AV221" s="20"/>
      <c r="AZ221" s="36" t="str">
        <f>IFERROR(IF($AF221="","",IF($AG221=GRADE.LTR\W,GRADE.LTR\W,IF($AG221="",GRADE.LTR\W,(  IF($X221=LVL\REM,GRADE.LTR\P,GRADE.LTR\C)  )))),"")</f>
        <v/>
      </c>
      <c r="BM221" s="35" t="str">
        <f t="shared" si="209"/>
        <v/>
      </c>
      <c r="BN221" s="33"/>
      <c r="BO221" s="35" t="str">
        <f t="shared" si="210"/>
        <v/>
      </c>
      <c r="BP221" s="33"/>
      <c r="BQ221" s="35" t="str">
        <f t="shared" si="211"/>
        <v/>
      </c>
      <c r="BS221" s="37" t="str">
        <f t="shared" si="212"/>
        <v/>
      </c>
      <c r="BT221" s="43"/>
      <c r="BU221" s="37" t="str">
        <f t="shared" si="219"/>
        <v/>
      </c>
      <c r="BZ221" s="34" t="str">
        <f t="shared" ca="1" si="213"/>
        <v/>
      </c>
      <c r="CI221" s="44" t="str">
        <f t="shared" si="214"/>
        <v/>
      </c>
      <c r="CM221" s="35"/>
      <c r="CN221" s="33"/>
      <c r="CO221" s="35"/>
      <c r="CP221" s="33"/>
      <c r="CQ221" s="35" t="str">
        <f t="shared" si="192"/>
        <v/>
      </c>
      <c r="CS221" s="37" t="str">
        <f t="shared" si="193"/>
        <v/>
      </c>
      <c r="CT221" s="43"/>
      <c r="CU221" s="37" t="str">
        <f t="shared" si="220"/>
        <v/>
      </c>
      <c r="CW221" s="37" t="str">
        <f>IFERROR(IFERROR(IF(CI221="","",SUMIFS(CU$101:CU221,$B$101:$B221,SWITCH\CALC\ACTIVE&amp;"*",$X$101:$X221, IF(CALCULATOR\LVL\FORMAT\ENTRY&lt;&gt;MARKER\CHECK,LVL\COL,"&gt;"""))),"") / IFERROR(IF(CI221="","",SUMIFS($BO$101:$BO221,$B$101:$B221,SWITCH\CALC\ACTIVE&amp;"*",$X$101:$X221, IF(CALCULATOR\LVL\FORMAT\ENTRY&lt;&gt;MARKER\CHECK,LVL\COL,"&gt;"""))),""),"")</f>
        <v/>
      </c>
      <c r="DI221" s="44" t="str">
        <f t="shared" si="215"/>
        <v/>
      </c>
      <c r="DM221" s="35"/>
      <c r="DN221" s="33"/>
      <c r="DO221" s="35"/>
      <c r="DP221" s="33"/>
      <c r="DQ221" s="35" t="str">
        <f t="shared" si="194"/>
        <v/>
      </c>
      <c r="DS221" s="37" t="str">
        <f t="shared" si="195"/>
        <v/>
      </c>
      <c r="DT221" s="43"/>
      <c r="DU221" s="37" t="str">
        <f t="shared" si="221"/>
        <v/>
      </c>
      <c r="DW221" s="37" t="str">
        <f>IFERROR(IFERROR(IF(DI221="","",SUMIFS(DU$101:DU221,$B$101:$B221,SWITCH\CALC\ACTIVE&amp;"*",$X$101:$X221, IF(CALCULATOR\LVL\FORMAT\ENTRY&lt;&gt;MARKER\CHECK,LVL\COL,"&gt;"""))),"") / IFERROR(IF(DI221="","",SUMIFS($BO$101:$BO221,$B$101:$B221,SWITCH\CALC\ACTIVE&amp;"*",$X$101:$X221, IF(CALCULATOR\LVL\FORMAT\ENTRY&lt;&gt;MARKER\CHECK,LVL\COL,"&gt;"""))),""),"")</f>
        <v/>
      </c>
      <c r="EI221" s="44" t="str">
        <f t="shared" si="216"/>
        <v/>
      </c>
      <c r="EM221" s="35"/>
      <c r="EN221" s="33"/>
      <c r="EO221" s="35"/>
      <c r="EP221" s="33"/>
      <c r="EQ221" s="35" t="str">
        <f t="shared" si="196"/>
        <v/>
      </c>
      <c r="ES221" s="37" t="str">
        <f t="shared" si="197"/>
        <v/>
      </c>
      <c r="ET221" s="43"/>
      <c r="EU221" s="37" t="str">
        <f t="shared" si="222"/>
        <v/>
      </c>
      <c r="EW221" s="37" t="str">
        <f>IFERROR(IFERROR(IF(EI221="","",SUMIFS(EU$101:EU221,$B$101:$B221,SWITCH\CALC\ACTIVE&amp;"*",$X$101:$X221, IF(CALCULATOR\LVL\FORMAT\ENTRY&lt;&gt;MARKER\CHECK,LVL\COL,"&gt;"""))),"") / IFERROR(IF(EI221="","",SUMIFS($BO$101:$BO221,$B$101:$B221,SWITCH\CALC\ACTIVE&amp;"*",$X$101:$X221, IF(CALCULATOR\LVL\FORMAT\ENTRY&lt;&gt;MARKER\CHECK,LVL\COL,"&gt;"""))),""),"")</f>
        <v/>
      </c>
      <c r="FI221" s="44" t="str">
        <f t="shared" si="217"/>
        <v/>
      </c>
      <c r="FM221" s="35"/>
      <c r="FN221" s="33"/>
      <c r="FO221" s="35"/>
      <c r="FP221" s="33"/>
      <c r="FQ221" s="35" t="str">
        <f t="shared" si="198"/>
        <v/>
      </c>
      <c r="FS221" s="37" t="str">
        <f t="shared" si="152"/>
        <v/>
      </c>
      <c r="FT221" s="43"/>
      <c r="FU221" s="37" t="str">
        <f t="shared" si="223"/>
        <v/>
      </c>
      <c r="FW221" s="37" t="str">
        <f>IFERROR(IFERROR(IF(FI221="","",SUMIFS(FU$101:FU221,$B$101:$B221,SWITCH\CALC\ACTIVE&amp;"*",$X$101:$X221, IF(CALCULATOR\LVL\FORMAT\ENTRY&lt;&gt;MARKER\CHECK,LVL\COL,"&gt;"""))),"") / IFERROR(IF(FI221="","",SUMIFS($BO$101:$BO221,$B$101:$B221,SWITCH\CALC\ACTIVE&amp;"*",$X$101:$X221, IF(CALCULATOR\LVL\FORMAT\ENTRY&lt;&gt;MARKER\CHECK,LVL\COL,"&gt;"""))),""),"")</f>
        <v/>
      </c>
      <c r="FX221" s="175"/>
      <c r="FZ221" s="37" t="str">
        <f t="shared" ca="1" si="199"/>
        <v/>
      </c>
      <c r="GA221" s="37" t="str">
        <f t="shared" ref="GA221:GM221" ca="1" si="243">IFERROR(IF($J221=LARGE($J$101:$J$300,GA$98), ( INDEX( INDIRECT($FY$95),MATCH(LARGE($J$101:$J$300,GA$98),$J$101:$J$300,0)) ), FZ221 ),"")</f>
        <v/>
      </c>
      <c r="GB221" s="37" t="str">
        <f t="shared" ca="1" si="243"/>
        <v/>
      </c>
      <c r="GC221" s="37" t="str">
        <f t="shared" ca="1" si="243"/>
        <v/>
      </c>
      <c r="GD221" s="37" t="str">
        <f t="shared" ca="1" si="243"/>
        <v/>
      </c>
      <c r="GE221" s="37" t="str">
        <f t="shared" ca="1" si="243"/>
        <v/>
      </c>
      <c r="GF221" s="37" t="str">
        <f t="shared" ca="1" si="243"/>
        <v/>
      </c>
      <c r="GG221" s="37" t="str">
        <f t="shared" ca="1" si="243"/>
        <v/>
      </c>
      <c r="GH221" s="37" t="str">
        <f t="shared" ca="1" si="243"/>
        <v/>
      </c>
      <c r="GI221" s="37" t="str">
        <f t="shared" ca="1" si="243"/>
        <v/>
      </c>
      <c r="GJ221" s="37" t="str">
        <f t="shared" ca="1" si="243"/>
        <v/>
      </c>
      <c r="GK221" s="37" t="str">
        <f t="shared" ca="1" si="243"/>
        <v/>
      </c>
      <c r="GL221" s="37" t="str">
        <f t="shared" ca="1" si="243"/>
        <v/>
      </c>
      <c r="GM221" s="37" t="str">
        <f t="shared" ca="1" si="243"/>
        <v/>
      </c>
    </row>
    <row r="222" spans="2:195" ht="22.5" customHeight="1" thickTop="1" thickBot="1">
      <c r="B222" s="1" t="str">
        <f t="array" ref="B222">IFERROR(IF($AF222="","",IF($C222=SWITCH\CALC\INACTV,SWITCH\CALC\INACTV,IF($AG222="",SWITCH\CALC\ACTIVE.EST,IF(AND(LARGE(IF($AF$101:$AF$300=$AF222,$AU$101:$AU$300),1)&gt;1,$AU222=1),SWITCH\CALC\INACTV,SWITCH\CALC\ACTIVE)))),"")</f>
        <v/>
      </c>
      <c r="C222" s="1" t="str">
        <f>IFERROR(IF($AF222="","",IF(AND(CALCULATOR\LVL\FORMAT\ENTRY="",$X222&lt;&gt;LVL\COL),SWITCH\CALC\INACTV,IF($AU222=1,IF(COUNTIFS($AU223:$AU$325,"&gt;"&amp;1,$AF223:$AF$325,$AF222)&gt;0,SWITCH\CALC\INACTV,SWITCH\CALC\ACTIVE),IF($AF222="","",SWITCH\CALC\ACTIVE)))),"")</f>
        <v/>
      </c>
      <c r="F222" s="1">
        <v>22</v>
      </c>
      <c r="H222" s="142" t="str">
        <f t="shared" ca="1" si="190"/>
        <v/>
      </c>
      <c r="I222" s="140"/>
      <c r="J222" s="145" t="str">
        <f t="shared" si="191"/>
        <v/>
      </c>
      <c r="R222" s="34" t="str">
        <f t="shared" ca="1" si="137"/>
        <v/>
      </c>
      <c r="V222" s="34" t="str">
        <f t="shared" ca="1" si="204"/>
        <v/>
      </c>
      <c r="X222" s="34" t="str">
        <f t="shared" ca="1" si="205"/>
        <v/>
      </c>
      <c r="AB222" s="18"/>
      <c r="AC222" s="2">
        <f t="shared" si="206"/>
        <v>22</v>
      </c>
      <c r="AD222" s="20"/>
      <c r="AE222" s="18"/>
      <c r="AF222" s="233"/>
      <c r="AG222" s="234"/>
      <c r="AH222" s="28"/>
      <c r="AI222" s="238" t="str">
        <f t="shared" ca="1" si="207"/>
        <v/>
      </c>
      <c r="AJ222" s="239"/>
      <c r="AK222" s="239"/>
      <c r="AL222" s="239"/>
      <c r="AM222" s="239"/>
      <c r="AN222" s="239"/>
      <c r="AO222" s="239"/>
      <c r="AP222" s="239"/>
      <c r="AQ222" s="240"/>
      <c r="AR222" s="28"/>
      <c r="AS222" s="138" t="str">
        <f t="shared" ca="1" si="208"/>
        <v/>
      </c>
      <c r="AT222" s="19"/>
      <c r="AU222" s="169" t="str">
        <f>IFERROR(IF($AF222="","",IF($BO222="","",IF($BO222&lt;1,"",COUNTIFS($AF$101:$AF222,$AF222,$BO$101:$BO222,"&gt;=1")))),"")</f>
        <v/>
      </c>
      <c r="AV222" s="20"/>
      <c r="AZ222" s="36" t="str">
        <f>IFERROR(IF($AF222="","",IF($AG222=GRADE.LTR\W,GRADE.LTR\W,IF($AG222="",GRADE.LTR\W,(  IF($X222=LVL\REM,GRADE.LTR\P,GRADE.LTR\C)  )))),"")</f>
        <v/>
      </c>
      <c r="BM222" s="35" t="str">
        <f t="shared" si="209"/>
        <v/>
      </c>
      <c r="BN222" s="33"/>
      <c r="BO222" s="35" t="str">
        <f t="shared" si="210"/>
        <v/>
      </c>
      <c r="BP222" s="33"/>
      <c r="BQ222" s="35" t="str">
        <f t="shared" si="211"/>
        <v/>
      </c>
      <c r="BS222" s="37" t="str">
        <f t="shared" si="212"/>
        <v/>
      </c>
      <c r="BT222" s="43"/>
      <c r="BU222" s="37" t="str">
        <f t="shared" si="219"/>
        <v/>
      </c>
      <c r="BZ222" s="34" t="str">
        <f t="shared" ca="1" si="213"/>
        <v/>
      </c>
      <c r="CI222" s="44" t="str">
        <f t="shared" si="214"/>
        <v/>
      </c>
      <c r="CM222" s="35"/>
      <c r="CN222" s="33"/>
      <c r="CO222" s="35"/>
      <c r="CP222" s="33"/>
      <c r="CQ222" s="35" t="str">
        <f t="shared" si="192"/>
        <v/>
      </c>
      <c r="CS222" s="37" t="str">
        <f t="shared" si="193"/>
        <v/>
      </c>
      <c r="CT222" s="43"/>
      <c r="CU222" s="37" t="str">
        <f t="shared" si="220"/>
        <v/>
      </c>
      <c r="CW222" s="37" t="str">
        <f>IFERROR(IFERROR(IF(CI222="","",SUMIFS(CU$101:CU222,$B$101:$B222,SWITCH\CALC\ACTIVE&amp;"*",$X$101:$X222, IF(CALCULATOR\LVL\FORMAT\ENTRY&lt;&gt;MARKER\CHECK,LVL\COL,"&gt;"""))),"") / IFERROR(IF(CI222="","",SUMIFS($BO$101:$BO222,$B$101:$B222,SWITCH\CALC\ACTIVE&amp;"*",$X$101:$X222, IF(CALCULATOR\LVL\FORMAT\ENTRY&lt;&gt;MARKER\CHECK,LVL\COL,"&gt;"""))),""),"")</f>
        <v/>
      </c>
      <c r="DI222" s="44" t="str">
        <f t="shared" si="215"/>
        <v/>
      </c>
      <c r="DM222" s="35"/>
      <c r="DN222" s="33"/>
      <c r="DO222" s="35"/>
      <c r="DP222" s="33"/>
      <c r="DQ222" s="35" t="str">
        <f t="shared" si="194"/>
        <v/>
      </c>
      <c r="DS222" s="37" t="str">
        <f t="shared" si="195"/>
        <v/>
      </c>
      <c r="DT222" s="43"/>
      <c r="DU222" s="37" t="str">
        <f t="shared" si="221"/>
        <v/>
      </c>
      <c r="DW222" s="37" t="str">
        <f>IFERROR(IFERROR(IF(DI222="","",SUMIFS(DU$101:DU222,$B$101:$B222,SWITCH\CALC\ACTIVE&amp;"*",$X$101:$X222, IF(CALCULATOR\LVL\FORMAT\ENTRY&lt;&gt;MARKER\CHECK,LVL\COL,"&gt;"""))),"") / IFERROR(IF(DI222="","",SUMIFS($BO$101:$BO222,$B$101:$B222,SWITCH\CALC\ACTIVE&amp;"*",$X$101:$X222, IF(CALCULATOR\LVL\FORMAT\ENTRY&lt;&gt;MARKER\CHECK,LVL\COL,"&gt;"""))),""),"")</f>
        <v/>
      </c>
      <c r="EI222" s="44" t="str">
        <f t="shared" si="216"/>
        <v/>
      </c>
      <c r="EM222" s="35"/>
      <c r="EN222" s="33"/>
      <c r="EO222" s="35"/>
      <c r="EP222" s="33"/>
      <c r="EQ222" s="35" t="str">
        <f t="shared" si="196"/>
        <v/>
      </c>
      <c r="ES222" s="37" t="str">
        <f t="shared" si="197"/>
        <v/>
      </c>
      <c r="ET222" s="43"/>
      <c r="EU222" s="37" t="str">
        <f t="shared" si="222"/>
        <v/>
      </c>
      <c r="EW222" s="37" t="str">
        <f>IFERROR(IFERROR(IF(EI222="","",SUMIFS(EU$101:EU222,$B$101:$B222,SWITCH\CALC\ACTIVE&amp;"*",$X$101:$X222, IF(CALCULATOR\LVL\FORMAT\ENTRY&lt;&gt;MARKER\CHECK,LVL\COL,"&gt;"""))),"") / IFERROR(IF(EI222="","",SUMIFS($BO$101:$BO222,$B$101:$B222,SWITCH\CALC\ACTIVE&amp;"*",$X$101:$X222, IF(CALCULATOR\LVL\FORMAT\ENTRY&lt;&gt;MARKER\CHECK,LVL\COL,"&gt;"""))),""),"")</f>
        <v/>
      </c>
      <c r="FI222" s="44" t="str">
        <f t="shared" si="217"/>
        <v/>
      </c>
      <c r="FM222" s="35"/>
      <c r="FN222" s="33"/>
      <c r="FO222" s="35"/>
      <c r="FP222" s="33"/>
      <c r="FQ222" s="35" t="str">
        <f t="shared" si="198"/>
        <v/>
      </c>
      <c r="FS222" s="37" t="str">
        <f t="shared" si="152"/>
        <v/>
      </c>
      <c r="FT222" s="43"/>
      <c r="FU222" s="37" t="str">
        <f t="shared" si="223"/>
        <v/>
      </c>
      <c r="FW222" s="37" t="str">
        <f>IFERROR(IFERROR(IF(FI222="","",SUMIFS(FU$101:FU222,$B$101:$B222,SWITCH\CALC\ACTIVE&amp;"*",$X$101:$X222, IF(CALCULATOR\LVL\FORMAT\ENTRY&lt;&gt;MARKER\CHECK,LVL\COL,"&gt;"""))),"") / IFERROR(IF(FI222="","",SUMIFS($BO$101:$BO222,$B$101:$B222,SWITCH\CALC\ACTIVE&amp;"*",$X$101:$X222, IF(CALCULATOR\LVL\FORMAT\ENTRY&lt;&gt;MARKER\CHECK,LVL\COL,"&gt;"""))),""),"")</f>
        <v/>
      </c>
      <c r="FX222" s="175"/>
      <c r="FZ222" s="37" t="str">
        <f t="shared" ca="1" si="199"/>
        <v/>
      </c>
      <c r="GA222" s="37" t="str">
        <f t="shared" ref="GA222:GM222" ca="1" si="244">IFERROR(IF($J222=LARGE($J$101:$J$300,GA$98), ( INDEX( INDIRECT($FY$95),MATCH(LARGE($J$101:$J$300,GA$98),$J$101:$J$300,0)) ), FZ222 ),"")</f>
        <v/>
      </c>
      <c r="GB222" s="37" t="str">
        <f t="shared" ca="1" si="244"/>
        <v/>
      </c>
      <c r="GC222" s="37" t="str">
        <f t="shared" ca="1" si="244"/>
        <v/>
      </c>
      <c r="GD222" s="37" t="str">
        <f t="shared" ca="1" si="244"/>
        <v/>
      </c>
      <c r="GE222" s="37" t="str">
        <f t="shared" ca="1" si="244"/>
        <v/>
      </c>
      <c r="GF222" s="37" t="str">
        <f t="shared" ca="1" si="244"/>
        <v/>
      </c>
      <c r="GG222" s="37" t="str">
        <f t="shared" ca="1" si="244"/>
        <v/>
      </c>
      <c r="GH222" s="37" t="str">
        <f t="shared" ca="1" si="244"/>
        <v/>
      </c>
      <c r="GI222" s="37" t="str">
        <f t="shared" ca="1" si="244"/>
        <v/>
      </c>
      <c r="GJ222" s="37" t="str">
        <f t="shared" ca="1" si="244"/>
        <v/>
      </c>
      <c r="GK222" s="37" t="str">
        <f t="shared" ca="1" si="244"/>
        <v/>
      </c>
      <c r="GL222" s="37" t="str">
        <f t="shared" ca="1" si="244"/>
        <v/>
      </c>
      <c r="GM222" s="37" t="str">
        <f t="shared" ca="1" si="244"/>
        <v/>
      </c>
    </row>
    <row r="223" spans="2:195" ht="22.5" customHeight="1" thickTop="1" thickBot="1">
      <c r="B223" s="1" t="str">
        <f t="array" ref="B223">IFERROR(IF($AF223="","",IF($C223=SWITCH\CALC\INACTV,SWITCH\CALC\INACTV,IF($AG223="",SWITCH\CALC\ACTIVE.EST,IF(AND(LARGE(IF($AF$101:$AF$300=$AF223,$AU$101:$AU$300),1)&gt;1,$AU223=1),SWITCH\CALC\INACTV,SWITCH\CALC\ACTIVE)))),"")</f>
        <v/>
      </c>
      <c r="C223" s="1" t="str">
        <f>IFERROR(IF($AF223="","",IF(AND(CALCULATOR\LVL\FORMAT\ENTRY="",$X223&lt;&gt;LVL\COL),SWITCH\CALC\INACTV,IF($AU223=1,IF(COUNTIFS($AU224:$AU$325,"&gt;"&amp;1,$AF224:$AF$325,$AF223)&gt;0,SWITCH\CALC\INACTV,SWITCH\CALC\ACTIVE),IF($AF223="","",SWITCH\CALC\ACTIVE)))),"")</f>
        <v/>
      </c>
      <c r="F223" s="1">
        <v>23</v>
      </c>
      <c r="H223" s="142" t="str">
        <f t="shared" ca="1" si="190"/>
        <v/>
      </c>
      <c r="I223" s="140"/>
      <c r="J223" s="145" t="str">
        <f t="shared" si="191"/>
        <v/>
      </c>
      <c r="R223" s="34" t="str">
        <f t="shared" ca="1" si="137"/>
        <v/>
      </c>
      <c r="V223" s="34" t="str">
        <f t="shared" ca="1" si="204"/>
        <v/>
      </c>
      <c r="X223" s="34" t="str">
        <f t="shared" ca="1" si="205"/>
        <v/>
      </c>
      <c r="AB223" s="18"/>
      <c r="AC223" s="2">
        <f t="shared" si="206"/>
        <v>23</v>
      </c>
      <c r="AD223" s="20"/>
      <c r="AE223" s="18"/>
      <c r="AF223" s="233"/>
      <c r="AG223" s="234"/>
      <c r="AH223" s="28"/>
      <c r="AI223" s="238" t="str">
        <f t="shared" ca="1" si="207"/>
        <v/>
      </c>
      <c r="AJ223" s="239"/>
      <c r="AK223" s="239"/>
      <c r="AL223" s="239"/>
      <c r="AM223" s="239"/>
      <c r="AN223" s="239"/>
      <c r="AO223" s="239"/>
      <c r="AP223" s="239"/>
      <c r="AQ223" s="240"/>
      <c r="AR223" s="28"/>
      <c r="AS223" s="138" t="str">
        <f t="shared" ca="1" si="208"/>
        <v/>
      </c>
      <c r="AT223" s="19"/>
      <c r="AU223" s="169" t="str">
        <f>IFERROR(IF($AF223="","",IF($BO223="","",IF($BO223&lt;1,"",COUNTIFS($AF$101:$AF223,$AF223,$BO$101:$BO223,"&gt;=1")))),"")</f>
        <v/>
      </c>
      <c r="AV223" s="20"/>
      <c r="AZ223" s="36" t="str">
        <f>IFERROR(IF($AF223="","",IF($AG223=GRADE.LTR\W,GRADE.LTR\W,IF($AG223="",GRADE.LTR\W,(  IF($X223=LVL\REM,GRADE.LTR\P,GRADE.LTR\C)  )))),"")</f>
        <v/>
      </c>
      <c r="BM223" s="35" t="str">
        <f t="shared" si="209"/>
        <v/>
      </c>
      <c r="BN223" s="33"/>
      <c r="BO223" s="35" t="str">
        <f t="shared" si="210"/>
        <v/>
      </c>
      <c r="BP223" s="33"/>
      <c r="BQ223" s="35" t="str">
        <f t="shared" si="211"/>
        <v/>
      </c>
      <c r="BS223" s="37" t="str">
        <f t="shared" si="212"/>
        <v/>
      </c>
      <c r="BT223" s="43"/>
      <c r="BU223" s="37" t="str">
        <f t="shared" si="219"/>
        <v/>
      </c>
      <c r="BZ223" s="34" t="str">
        <f t="shared" ca="1" si="213"/>
        <v/>
      </c>
      <c r="CI223" s="44" t="str">
        <f t="shared" si="214"/>
        <v/>
      </c>
      <c r="CM223" s="35"/>
      <c r="CN223" s="33"/>
      <c r="CO223" s="35"/>
      <c r="CP223" s="33"/>
      <c r="CQ223" s="35" t="str">
        <f t="shared" si="192"/>
        <v/>
      </c>
      <c r="CS223" s="37" t="str">
        <f t="shared" si="193"/>
        <v/>
      </c>
      <c r="CT223" s="43"/>
      <c r="CU223" s="37" t="str">
        <f t="shared" si="220"/>
        <v/>
      </c>
      <c r="CW223" s="37" t="str">
        <f>IFERROR(IFERROR(IF(CI223="","",SUMIFS(CU$101:CU223,$B$101:$B223,SWITCH\CALC\ACTIVE&amp;"*",$X$101:$X223, IF(CALCULATOR\LVL\FORMAT\ENTRY&lt;&gt;MARKER\CHECK,LVL\COL,"&gt;"""))),"") / IFERROR(IF(CI223="","",SUMIFS($BO$101:$BO223,$B$101:$B223,SWITCH\CALC\ACTIVE&amp;"*",$X$101:$X223, IF(CALCULATOR\LVL\FORMAT\ENTRY&lt;&gt;MARKER\CHECK,LVL\COL,"&gt;"""))),""),"")</f>
        <v/>
      </c>
      <c r="DI223" s="44" t="str">
        <f t="shared" si="215"/>
        <v/>
      </c>
      <c r="DM223" s="35"/>
      <c r="DN223" s="33"/>
      <c r="DO223" s="35"/>
      <c r="DP223" s="33"/>
      <c r="DQ223" s="35" t="str">
        <f t="shared" si="194"/>
        <v/>
      </c>
      <c r="DS223" s="37" t="str">
        <f t="shared" si="195"/>
        <v/>
      </c>
      <c r="DT223" s="43"/>
      <c r="DU223" s="37" t="str">
        <f t="shared" si="221"/>
        <v/>
      </c>
      <c r="DW223" s="37" t="str">
        <f>IFERROR(IFERROR(IF(DI223="","",SUMIFS(DU$101:DU223,$B$101:$B223,SWITCH\CALC\ACTIVE&amp;"*",$X$101:$X223, IF(CALCULATOR\LVL\FORMAT\ENTRY&lt;&gt;MARKER\CHECK,LVL\COL,"&gt;"""))),"") / IFERROR(IF(DI223="","",SUMIFS($BO$101:$BO223,$B$101:$B223,SWITCH\CALC\ACTIVE&amp;"*",$X$101:$X223, IF(CALCULATOR\LVL\FORMAT\ENTRY&lt;&gt;MARKER\CHECK,LVL\COL,"&gt;"""))),""),"")</f>
        <v/>
      </c>
      <c r="EI223" s="44" t="str">
        <f t="shared" si="216"/>
        <v/>
      </c>
      <c r="EM223" s="35"/>
      <c r="EN223" s="33"/>
      <c r="EO223" s="35"/>
      <c r="EP223" s="33"/>
      <c r="EQ223" s="35" t="str">
        <f t="shared" si="196"/>
        <v/>
      </c>
      <c r="ES223" s="37" t="str">
        <f t="shared" si="197"/>
        <v/>
      </c>
      <c r="ET223" s="43"/>
      <c r="EU223" s="37" t="str">
        <f t="shared" si="222"/>
        <v/>
      </c>
      <c r="EW223" s="37" t="str">
        <f>IFERROR(IFERROR(IF(EI223="","",SUMIFS(EU$101:EU223,$B$101:$B223,SWITCH\CALC\ACTIVE&amp;"*",$X$101:$X223, IF(CALCULATOR\LVL\FORMAT\ENTRY&lt;&gt;MARKER\CHECK,LVL\COL,"&gt;"""))),"") / IFERROR(IF(EI223="","",SUMIFS($BO$101:$BO223,$B$101:$B223,SWITCH\CALC\ACTIVE&amp;"*",$X$101:$X223, IF(CALCULATOR\LVL\FORMAT\ENTRY&lt;&gt;MARKER\CHECK,LVL\COL,"&gt;"""))),""),"")</f>
        <v/>
      </c>
      <c r="FI223" s="44" t="str">
        <f t="shared" si="217"/>
        <v/>
      </c>
      <c r="FM223" s="35"/>
      <c r="FN223" s="33"/>
      <c r="FO223" s="35"/>
      <c r="FP223" s="33"/>
      <c r="FQ223" s="35" t="str">
        <f t="shared" si="198"/>
        <v/>
      </c>
      <c r="FS223" s="37" t="str">
        <f t="shared" si="152"/>
        <v/>
      </c>
      <c r="FT223" s="43"/>
      <c r="FU223" s="37" t="str">
        <f t="shared" si="223"/>
        <v/>
      </c>
      <c r="FW223" s="37" t="str">
        <f>IFERROR(IFERROR(IF(FI223="","",SUMIFS(FU$101:FU223,$B$101:$B223,SWITCH\CALC\ACTIVE&amp;"*",$X$101:$X223, IF(CALCULATOR\LVL\FORMAT\ENTRY&lt;&gt;MARKER\CHECK,LVL\COL,"&gt;"""))),"") / IFERROR(IF(FI223="","",SUMIFS($BO$101:$BO223,$B$101:$B223,SWITCH\CALC\ACTIVE&amp;"*",$X$101:$X223, IF(CALCULATOR\LVL\FORMAT\ENTRY&lt;&gt;MARKER\CHECK,LVL\COL,"&gt;"""))),""),"")</f>
        <v/>
      </c>
      <c r="FX223" s="175"/>
      <c r="FZ223" s="37" t="str">
        <f t="shared" ca="1" si="199"/>
        <v/>
      </c>
      <c r="GA223" s="37" t="str">
        <f t="shared" ref="GA223:GM223" ca="1" si="245">IFERROR(IF($J223=LARGE($J$101:$J$300,GA$98), ( INDEX( INDIRECT($FY$95),MATCH(LARGE($J$101:$J$300,GA$98),$J$101:$J$300,0)) ), FZ223 ),"")</f>
        <v/>
      </c>
      <c r="GB223" s="37" t="str">
        <f t="shared" ca="1" si="245"/>
        <v/>
      </c>
      <c r="GC223" s="37" t="str">
        <f t="shared" ca="1" si="245"/>
        <v/>
      </c>
      <c r="GD223" s="37" t="str">
        <f t="shared" ca="1" si="245"/>
        <v/>
      </c>
      <c r="GE223" s="37" t="str">
        <f t="shared" ca="1" si="245"/>
        <v/>
      </c>
      <c r="GF223" s="37" t="str">
        <f t="shared" ca="1" si="245"/>
        <v/>
      </c>
      <c r="GG223" s="37" t="str">
        <f t="shared" ca="1" si="245"/>
        <v/>
      </c>
      <c r="GH223" s="37" t="str">
        <f t="shared" ca="1" si="245"/>
        <v/>
      </c>
      <c r="GI223" s="37" t="str">
        <f t="shared" ca="1" si="245"/>
        <v/>
      </c>
      <c r="GJ223" s="37" t="str">
        <f t="shared" ca="1" si="245"/>
        <v/>
      </c>
      <c r="GK223" s="37" t="str">
        <f t="shared" ca="1" si="245"/>
        <v/>
      </c>
      <c r="GL223" s="37" t="str">
        <f t="shared" ca="1" si="245"/>
        <v/>
      </c>
      <c r="GM223" s="37" t="str">
        <f t="shared" ca="1" si="245"/>
        <v/>
      </c>
    </row>
    <row r="224" spans="2:195" ht="22.5" customHeight="1" thickTop="1" thickBot="1">
      <c r="B224" s="1" t="str">
        <f t="array" ref="B224">IFERROR(IF($AF224="","",IF($C224=SWITCH\CALC\INACTV,SWITCH\CALC\INACTV,IF($AG224="",SWITCH\CALC\ACTIVE.EST,IF(AND(LARGE(IF($AF$101:$AF$300=$AF224,$AU$101:$AU$300),1)&gt;1,$AU224=1),SWITCH\CALC\INACTV,SWITCH\CALC\ACTIVE)))),"")</f>
        <v/>
      </c>
      <c r="C224" s="1" t="str">
        <f>IFERROR(IF($AF224="","",IF(AND(CALCULATOR\LVL\FORMAT\ENTRY="",$X224&lt;&gt;LVL\COL),SWITCH\CALC\INACTV,IF($AU224=1,IF(COUNTIFS($AU225:$AU$325,"&gt;"&amp;1,$AF225:$AF$325,$AF224)&gt;0,SWITCH\CALC\INACTV,SWITCH\CALC\ACTIVE),IF($AF224="","",SWITCH\CALC\ACTIVE)))),"")</f>
        <v/>
      </c>
      <c r="F224" s="1">
        <v>24</v>
      </c>
      <c r="H224" s="142" t="str">
        <f t="shared" ca="1" si="190"/>
        <v/>
      </c>
      <c r="I224" s="140"/>
      <c r="J224" s="145" t="str">
        <f t="shared" si="191"/>
        <v/>
      </c>
      <c r="R224" s="34" t="str">
        <f t="shared" ca="1" si="137"/>
        <v/>
      </c>
      <c r="V224" s="34" t="str">
        <f t="shared" ca="1" si="204"/>
        <v/>
      </c>
      <c r="X224" s="34" t="str">
        <f t="shared" ca="1" si="205"/>
        <v/>
      </c>
      <c r="AB224" s="18"/>
      <c r="AC224" s="2">
        <f t="shared" si="206"/>
        <v>24</v>
      </c>
      <c r="AD224" s="20"/>
      <c r="AE224" s="18"/>
      <c r="AF224" s="233"/>
      <c r="AG224" s="234"/>
      <c r="AH224" s="28"/>
      <c r="AI224" s="238" t="str">
        <f t="shared" ca="1" si="207"/>
        <v/>
      </c>
      <c r="AJ224" s="239"/>
      <c r="AK224" s="239"/>
      <c r="AL224" s="239"/>
      <c r="AM224" s="239"/>
      <c r="AN224" s="239"/>
      <c r="AO224" s="239"/>
      <c r="AP224" s="239"/>
      <c r="AQ224" s="240"/>
      <c r="AR224" s="28"/>
      <c r="AS224" s="138" t="str">
        <f t="shared" ca="1" si="208"/>
        <v/>
      </c>
      <c r="AT224" s="19"/>
      <c r="AU224" s="169" t="str">
        <f>IFERROR(IF($AF224="","",IF($BO224="","",IF($BO224&lt;1,"",COUNTIFS($AF$101:$AF224,$AF224,$BO$101:$BO224,"&gt;=1")))),"")</f>
        <v/>
      </c>
      <c r="AV224" s="20"/>
      <c r="AZ224" s="36" t="str">
        <f>IFERROR(IF($AF224="","",IF($AG224=GRADE.LTR\W,GRADE.LTR\W,IF($AG224="",GRADE.LTR\W,(  IF($X224=LVL\REM,GRADE.LTR\P,GRADE.LTR\C)  )))),"")</f>
        <v/>
      </c>
      <c r="BM224" s="35" t="str">
        <f t="shared" si="209"/>
        <v/>
      </c>
      <c r="BN224" s="33"/>
      <c r="BO224" s="35" t="str">
        <f t="shared" si="210"/>
        <v/>
      </c>
      <c r="BP224" s="33"/>
      <c r="BQ224" s="35" t="str">
        <f t="shared" si="211"/>
        <v/>
      </c>
      <c r="BS224" s="37" t="str">
        <f t="shared" si="212"/>
        <v/>
      </c>
      <c r="BT224" s="43"/>
      <c r="BU224" s="37" t="str">
        <f t="shared" si="219"/>
        <v/>
      </c>
      <c r="BZ224" s="34" t="str">
        <f t="shared" ca="1" si="213"/>
        <v/>
      </c>
      <c r="CI224" s="44" t="str">
        <f t="shared" si="214"/>
        <v/>
      </c>
      <c r="CM224" s="35"/>
      <c r="CN224" s="33"/>
      <c r="CO224" s="35"/>
      <c r="CP224" s="33"/>
      <c r="CQ224" s="35" t="str">
        <f t="shared" si="192"/>
        <v/>
      </c>
      <c r="CS224" s="37" t="str">
        <f t="shared" si="193"/>
        <v/>
      </c>
      <c r="CT224" s="43"/>
      <c r="CU224" s="37" t="str">
        <f t="shared" si="220"/>
        <v/>
      </c>
      <c r="CW224" s="37" t="str">
        <f>IFERROR(IFERROR(IF(CI224="","",SUMIFS(CU$101:CU224,$B$101:$B224,SWITCH\CALC\ACTIVE&amp;"*",$X$101:$X224, IF(CALCULATOR\LVL\FORMAT\ENTRY&lt;&gt;MARKER\CHECK,LVL\COL,"&gt;"""))),"") / IFERROR(IF(CI224="","",SUMIFS($BO$101:$BO224,$B$101:$B224,SWITCH\CALC\ACTIVE&amp;"*",$X$101:$X224, IF(CALCULATOR\LVL\FORMAT\ENTRY&lt;&gt;MARKER\CHECK,LVL\COL,"&gt;"""))),""),"")</f>
        <v/>
      </c>
      <c r="DI224" s="44" t="str">
        <f t="shared" si="215"/>
        <v/>
      </c>
      <c r="DM224" s="35"/>
      <c r="DN224" s="33"/>
      <c r="DO224" s="35"/>
      <c r="DP224" s="33"/>
      <c r="DQ224" s="35" t="str">
        <f t="shared" si="194"/>
        <v/>
      </c>
      <c r="DS224" s="37" t="str">
        <f t="shared" si="195"/>
        <v/>
      </c>
      <c r="DT224" s="43"/>
      <c r="DU224" s="37" t="str">
        <f t="shared" si="221"/>
        <v/>
      </c>
      <c r="DW224" s="37" t="str">
        <f>IFERROR(IFERROR(IF(DI224="","",SUMIFS(DU$101:DU224,$B$101:$B224,SWITCH\CALC\ACTIVE&amp;"*",$X$101:$X224, IF(CALCULATOR\LVL\FORMAT\ENTRY&lt;&gt;MARKER\CHECK,LVL\COL,"&gt;"""))),"") / IFERROR(IF(DI224="","",SUMIFS($BO$101:$BO224,$B$101:$B224,SWITCH\CALC\ACTIVE&amp;"*",$X$101:$X224, IF(CALCULATOR\LVL\FORMAT\ENTRY&lt;&gt;MARKER\CHECK,LVL\COL,"&gt;"""))),""),"")</f>
        <v/>
      </c>
      <c r="EI224" s="44" t="str">
        <f t="shared" si="216"/>
        <v/>
      </c>
      <c r="EM224" s="35"/>
      <c r="EN224" s="33"/>
      <c r="EO224" s="35"/>
      <c r="EP224" s="33"/>
      <c r="EQ224" s="35" t="str">
        <f t="shared" si="196"/>
        <v/>
      </c>
      <c r="ES224" s="37" t="str">
        <f t="shared" si="197"/>
        <v/>
      </c>
      <c r="ET224" s="43"/>
      <c r="EU224" s="37" t="str">
        <f t="shared" si="222"/>
        <v/>
      </c>
      <c r="EW224" s="37" t="str">
        <f>IFERROR(IFERROR(IF(EI224="","",SUMIFS(EU$101:EU224,$B$101:$B224,SWITCH\CALC\ACTIVE&amp;"*",$X$101:$X224, IF(CALCULATOR\LVL\FORMAT\ENTRY&lt;&gt;MARKER\CHECK,LVL\COL,"&gt;"""))),"") / IFERROR(IF(EI224="","",SUMIFS($BO$101:$BO224,$B$101:$B224,SWITCH\CALC\ACTIVE&amp;"*",$X$101:$X224, IF(CALCULATOR\LVL\FORMAT\ENTRY&lt;&gt;MARKER\CHECK,LVL\COL,"&gt;"""))),""),"")</f>
        <v/>
      </c>
      <c r="FI224" s="44" t="str">
        <f t="shared" si="217"/>
        <v/>
      </c>
      <c r="FM224" s="35"/>
      <c r="FN224" s="33"/>
      <c r="FO224" s="35"/>
      <c r="FP224" s="33"/>
      <c r="FQ224" s="35" t="str">
        <f t="shared" si="198"/>
        <v/>
      </c>
      <c r="FS224" s="37" t="str">
        <f t="shared" si="152"/>
        <v/>
      </c>
      <c r="FT224" s="43"/>
      <c r="FU224" s="37" t="str">
        <f t="shared" si="223"/>
        <v/>
      </c>
      <c r="FW224" s="37" t="str">
        <f>IFERROR(IFERROR(IF(FI224="","",SUMIFS(FU$101:FU224,$B$101:$B224,SWITCH\CALC\ACTIVE&amp;"*",$X$101:$X224, IF(CALCULATOR\LVL\FORMAT\ENTRY&lt;&gt;MARKER\CHECK,LVL\COL,"&gt;"""))),"") / IFERROR(IF(FI224="","",SUMIFS($BO$101:$BO224,$B$101:$B224,SWITCH\CALC\ACTIVE&amp;"*",$X$101:$X224, IF(CALCULATOR\LVL\FORMAT\ENTRY&lt;&gt;MARKER\CHECK,LVL\COL,"&gt;"""))),""),"")</f>
        <v/>
      </c>
      <c r="FX224" s="175"/>
      <c r="FZ224" s="37" t="str">
        <f t="shared" ca="1" si="199"/>
        <v/>
      </c>
      <c r="GA224" s="37" t="str">
        <f t="shared" ref="GA224:GM224" ca="1" si="246">IFERROR(IF($J224=LARGE($J$101:$J$300,GA$98), ( INDEX( INDIRECT($FY$95),MATCH(LARGE($J$101:$J$300,GA$98),$J$101:$J$300,0)) ), FZ224 ),"")</f>
        <v/>
      </c>
      <c r="GB224" s="37" t="str">
        <f t="shared" ca="1" si="246"/>
        <v/>
      </c>
      <c r="GC224" s="37" t="str">
        <f t="shared" ca="1" si="246"/>
        <v/>
      </c>
      <c r="GD224" s="37" t="str">
        <f t="shared" ca="1" si="246"/>
        <v/>
      </c>
      <c r="GE224" s="37" t="str">
        <f t="shared" ca="1" si="246"/>
        <v/>
      </c>
      <c r="GF224" s="37" t="str">
        <f t="shared" ca="1" si="246"/>
        <v/>
      </c>
      <c r="GG224" s="37" t="str">
        <f t="shared" ca="1" si="246"/>
        <v/>
      </c>
      <c r="GH224" s="37" t="str">
        <f t="shared" ca="1" si="246"/>
        <v/>
      </c>
      <c r="GI224" s="37" t="str">
        <f t="shared" ca="1" si="246"/>
        <v/>
      </c>
      <c r="GJ224" s="37" t="str">
        <f t="shared" ca="1" si="246"/>
        <v/>
      </c>
      <c r="GK224" s="37" t="str">
        <f t="shared" ca="1" si="246"/>
        <v/>
      </c>
      <c r="GL224" s="37" t="str">
        <f t="shared" ca="1" si="246"/>
        <v/>
      </c>
      <c r="GM224" s="37" t="str">
        <f t="shared" ca="1" si="246"/>
        <v/>
      </c>
    </row>
    <row r="225" spans="2:195" ht="22.5" customHeight="1" thickTop="1" thickBot="1">
      <c r="B225" s="1" t="str">
        <f t="array" ref="B225">IFERROR(IF($AF225="","",IF($C225=SWITCH\CALC\INACTV,SWITCH\CALC\INACTV,IF($AG225="",SWITCH\CALC\ACTIVE.EST,IF(AND(LARGE(IF($AF$101:$AF$300=$AF225,$AU$101:$AU$300),1)&gt;1,$AU225=1),SWITCH\CALC\INACTV,SWITCH\CALC\ACTIVE)))),"")</f>
        <v/>
      </c>
      <c r="C225" s="1" t="str">
        <f>IFERROR(IF($AF225="","",IF(AND(CALCULATOR\LVL\FORMAT\ENTRY="",$X225&lt;&gt;LVL\COL),SWITCH\CALC\INACTV,IF($AU225=1,IF(COUNTIFS($AU226:$AU$325,"&gt;"&amp;1,$AF226:$AF$325,$AF225)&gt;0,SWITCH\CALC\INACTV,SWITCH\CALC\ACTIVE),IF($AF225="","",SWITCH\CALC\ACTIVE)))),"")</f>
        <v/>
      </c>
      <c r="F225" s="1">
        <v>25</v>
      </c>
      <c r="H225" s="142" t="str">
        <f t="shared" ca="1" si="190"/>
        <v/>
      </c>
      <c r="I225" s="140"/>
      <c r="J225" s="145" t="str">
        <f t="shared" si="191"/>
        <v/>
      </c>
      <c r="R225" s="34" t="str">
        <f t="shared" ca="1" si="137"/>
        <v/>
      </c>
      <c r="V225" s="34" t="str">
        <f t="shared" ca="1" si="204"/>
        <v/>
      </c>
      <c r="X225" s="34" t="str">
        <f t="shared" ca="1" si="205"/>
        <v/>
      </c>
      <c r="AB225" s="18"/>
      <c r="AC225" s="2">
        <f t="shared" si="206"/>
        <v>25</v>
      </c>
      <c r="AD225" s="20"/>
      <c r="AE225" s="18"/>
      <c r="AF225" s="233"/>
      <c r="AG225" s="234"/>
      <c r="AH225" s="28"/>
      <c r="AI225" s="238" t="str">
        <f t="shared" ca="1" si="207"/>
        <v/>
      </c>
      <c r="AJ225" s="239"/>
      <c r="AK225" s="239"/>
      <c r="AL225" s="239"/>
      <c r="AM225" s="239"/>
      <c r="AN225" s="239"/>
      <c r="AO225" s="239"/>
      <c r="AP225" s="239"/>
      <c r="AQ225" s="240"/>
      <c r="AR225" s="28"/>
      <c r="AS225" s="138" t="str">
        <f t="shared" ca="1" si="208"/>
        <v/>
      </c>
      <c r="AT225" s="19"/>
      <c r="AU225" s="169" t="str">
        <f>IFERROR(IF($AF225="","",IF($BO225="","",IF($BO225&lt;1,"",COUNTIFS($AF$101:$AF225,$AF225,$BO$101:$BO225,"&gt;=1")))),"")</f>
        <v/>
      </c>
      <c r="AV225" s="20"/>
      <c r="AZ225" s="36" t="str">
        <f>IFERROR(IF($AF225="","",IF($AG225=GRADE.LTR\W,GRADE.LTR\W,IF($AG225="",GRADE.LTR\W,(  IF($X225=LVL\REM,GRADE.LTR\P,GRADE.LTR\C)  )))),"")</f>
        <v/>
      </c>
      <c r="BM225" s="35" t="str">
        <f t="shared" si="209"/>
        <v/>
      </c>
      <c r="BN225" s="33"/>
      <c r="BO225" s="35" t="str">
        <f t="shared" si="210"/>
        <v/>
      </c>
      <c r="BP225" s="33"/>
      <c r="BQ225" s="35" t="str">
        <f t="shared" si="211"/>
        <v/>
      </c>
      <c r="BS225" s="37" t="str">
        <f t="shared" si="212"/>
        <v/>
      </c>
      <c r="BT225" s="43"/>
      <c r="BU225" s="37" t="str">
        <f t="shared" si="219"/>
        <v/>
      </c>
      <c r="BZ225" s="34" t="str">
        <f t="shared" ca="1" si="213"/>
        <v/>
      </c>
      <c r="CI225" s="44" t="str">
        <f t="shared" si="214"/>
        <v/>
      </c>
      <c r="CM225" s="35"/>
      <c r="CN225" s="33"/>
      <c r="CO225" s="35"/>
      <c r="CP225" s="33"/>
      <c r="CQ225" s="35" t="str">
        <f t="shared" si="192"/>
        <v/>
      </c>
      <c r="CS225" s="37" t="str">
        <f t="shared" si="193"/>
        <v/>
      </c>
      <c r="CT225" s="43"/>
      <c r="CU225" s="37" t="str">
        <f t="shared" si="220"/>
        <v/>
      </c>
      <c r="CW225" s="37" t="str">
        <f>IFERROR(IFERROR(IF(CI225="","",SUMIFS(CU$101:CU225,$B$101:$B225,SWITCH\CALC\ACTIVE&amp;"*",$X$101:$X225, IF(CALCULATOR\LVL\FORMAT\ENTRY&lt;&gt;MARKER\CHECK,LVL\COL,"&gt;"""))),"") / IFERROR(IF(CI225="","",SUMIFS($BO$101:$BO225,$B$101:$B225,SWITCH\CALC\ACTIVE&amp;"*",$X$101:$X225, IF(CALCULATOR\LVL\FORMAT\ENTRY&lt;&gt;MARKER\CHECK,LVL\COL,"&gt;"""))),""),"")</f>
        <v/>
      </c>
      <c r="DI225" s="44" t="str">
        <f t="shared" si="215"/>
        <v/>
      </c>
      <c r="DM225" s="35"/>
      <c r="DN225" s="33"/>
      <c r="DO225" s="35"/>
      <c r="DP225" s="33"/>
      <c r="DQ225" s="35" t="str">
        <f t="shared" si="194"/>
        <v/>
      </c>
      <c r="DS225" s="37" t="str">
        <f t="shared" si="195"/>
        <v/>
      </c>
      <c r="DT225" s="43"/>
      <c r="DU225" s="37" t="str">
        <f t="shared" si="221"/>
        <v/>
      </c>
      <c r="DW225" s="37" t="str">
        <f>IFERROR(IFERROR(IF(DI225="","",SUMIFS(DU$101:DU225,$B$101:$B225,SWITCH\CALC\ACTIVE&amp;"*",$X$101:$X225, IF(CALCULATOR\LVL\FORMAT\ENTRY&lt;&gt;MARKER\CHECK,LVL\COL,"&gt;"""))),"") / IFERROR(IF(DI225="","",SUMIFS($BO$101:$BO225,$B$101:$B225,SWITCH\CALC\ACTIVE&amp;"*",$X$101:$X225, IF(CALCULATOR\LVL\FORMAT\ENTRY&lt;&gt;MARKER\CHECK,LVL\COL,"&gt;"""))),""),"")</f>
        <v/>
      </c>
      <c r="EI225" s="44" t="str">
        <f t="shared" si="216"/>
        <v/>
      </c>
      <c r="EM225" s="35"/>
      <c r="EN225" s="33"/>
      <c r="EO225" s="35"/>
      <c r="EP225" s="33"/>
      <c r="EQ225" s="35" t="str">
        <f t="shared" si="196"/>
        <v/>
      </c>
      <c r="ES225" s="37" t="str">
        <f t="shared" si="197"/>
        <v/>
      </c>
      <c r="ET225" s="43"/>
      <c r="EU225" s="37" t="str">
        <f t="shared" si="222"/>
        <v/>
      </c>
      <c r="EW225" s="37" t="str">
        <f>IFERROR(IFERROR(IF(EI225="","",SUMIFS(EU$101:EU225,$B$101:$B225,SWITCH\CALC\ACTIVE&amp;"*",$X$101:$X225, IF(CALCULATOR\LVL\FORMAT\ENTRY&lt;&gt;MARKER\CHECK,LVL\COL,"&gt;"""))),"") / IFERROR(IF(EI225="","",SUMIFS($BO$101:$BO225,$B$101:$B225,SWITCH\CALC\ACTIVE&amp;"*",$X$101:$X225, IF(CALCULATOR\LVL\FORMAT\ENTRY&lt;&gt;MARKER\CHECK,LVL\COL,"&gt;"""))),""),"")</f>
        <v/>
      </c>
      <c r="FI225" s="44" t="str">
        <f t="shared" si="217"/>
        <v/>
      </c>
      <c r="FM225" s="35"/>
      <c r="FN225" s="33"/>
      <c r="FO225" s="35"/>
      <c r="FP225" s="33"/>
      <c r="FQ225" s="35" t="str">
        <f t="shared" si="198"/>
        <v/>
      </c>
      <c r="FS225" s="37" t="str">
        <f t="shared" si="152"/>
        <v/>
      </c>
      <c r="FT225" s="43"/>
      <c r="FU225" s="37" t="str">
        <f t="shared" si="223"/>
        <v/>
      </c>
      <c r="FW225" s="37" t="str">
        <f>IFERROR(IFERROR(IF(FI225="","",SUMIFS(FU$101:FU225,$B$101:$B225,SWITCH\CALC\ACTIVE&amp;"*",$X$101:$X225, IF(CALCULATOR\LVL\FORMAT\ENTRY&lt;&gt;MARKER\CHECK,LVL\COL,"&gt;"""))),"") / IFERROR(IF(FI225="","",SUMIFS($BO$101:$BO225,$B$101:$B225,SWITCH\CALC\ACTIVE&amp;"*",$X$101:$X225, IF(CALCULATOR\LVL\FORMAT\ENTRY&lt;&gt;MARKER\CHECK,LVL\COL,"&gt;"""))),""),"")</f>
        <v/>
      </c>
      <c r="FX225" s="175"/>
      <c r="FZ225" s="37" t="str">
        <f t="shared" ca="1" si="199"/>
        <v/>
      </c>
      <c r="GA225" s="37" t="str">
        <f t="shared" ref="GA225:GM225" ca="1" si="247">IFERROR(IF($J225=LARGE($J$101:$J$300,GA$98), ( INDEX( INDIRECT($FY$95),MATCH(LARGE($J$101:$J$300,GA$98),$J$101:$J$300,0)) ), FZ225 ),"")</f>
        <v/>
      </c>
      <c r="GB225" s="37" t="str">
        <f t="shared" ca="1" si="247"/>
        <v/>
      </c>
      <c r="GC225" s="37" t="str">
        <f t="shared" ca="1" si="247"/>
        <v/>
      </c>
      <c r="GD225" s="37" t="str">
        <f t="shared" ca="1" si="247"/>
        <v/>
      </c>
      <c r="GE225" s="37" t="str">
        <f t="shared" ca="1" si="247"/>
        <v/>
      </c>
      <c r="GF225" s="37" t="str">
        <f t="shared" ca="1" si="247"/>
        <v/>
      </c>
      <c r="GG225" s="37" t="str">
        <f t="shared" ca="1" si="247"/>
        <v/>
      </c>
      <c r="GH225" s="37" t="str">
        <f t="shared" ca="1" si="247"/>
        <v/>
      </c>
      <c r="GI225" s="37" t="str">
        <f t="shared" ca="1" si="247"/>
        <v/>
      </c>
      <c r="GJ225" s="37" t="str">
        <f t="shared" ca="1" si="247"/>
        <v/>
      </c>
      <c r="GK225" s="37" t="str">
        <f t="shared" ca="1" si="247"/>
        <v/>
      </c>
      <c r="GL225" s="37" t="str">
        <f t="shared" ca="1" si="247"/>
        <v/>
      </c>
      <c r="GM225" s="37" t="str">
        <f t="shared" ca="1" si="247"/>
        <v/>
      </c>
    </row>
    <row r="226" spans="2:195" ht="22.5" customHeight="1" thickTop="1" thickBot="1">
      <c r="B226" s="1" t="str">
        <f t="array" ref="B226">IFERROR(IF($AF226="","",IF($C226=SWITCH\CALC\INACTV,SWITCH\CALC\INACTV,IF($AG226="",SWITCH\CALC\ACTIVE.EST,IF(AND(LARGE(IF($AF$101:$AF$300=$AF226,$AU$101:$AU$300),1)&gt;1,$AU226=1),SWITCH\CALC\INACTV,SWITCH\CALC\ACTIVE)))),"")</f>
        <v/>
      </c>
      <c r="C226" s="1" t="str">
        <f>IFERROR(IF($AF226="","",IF(AND(CALCULATOR\LVL\FORMAT\ENTRY="",$X226&lt;&gt;LVL\COL),SWITCH\CALC\INACTV,IF($AU226=1,IF(COUNTIFS($AU227:$AU$325,"&gt;"&amp;1,$AF227:$AF$325,$AF226)&gt;0,SWITCH\CALC\INACTV,SWITCH\CALC\ACTIVE),IF($AF226="","",SWITCH\CALC\ACTIVE)))),"")</f>
        <v/>
      </c>
      <c r="F226" s="1">
        <v>26</v>
      </c>
      <c r="H226" s="142" t="str">
        <f t="shared" ca="1" si="190"/>
        <v/>
      </c>
      <c r="I226" s="140"/>
      <c r="J226" s="145" t="str">
        <f t="shared" si="191"/>
        <v/>
      </c>
      <c r="R226" s="34" t="str">
        <f t="shared" ca="1" si="137"/>
        <v/>
      </c>
      <c r="V226" s="34" t="str">
        <f t="shared" ca="1" si="204"/>
        <v/>
      </c>
      <c r="X226" s="34" t="str">
        <f t="shared" ca="1" si="205"/>
        <v/>
      </c>
      <c r="AB226" s="18"/>
      <c r="AC226" s="2">
        <f t="shared" si="206"/>
        <v>26</v>
      </c>
      <c r="AD226" s="20"/>
      <c r="AE226" s="18"/>
      <c r="AF226" s="233"/>
      <c r="AG226" s="234"/>
      <c r="AH226" s="28"/>
      <c r="AI226" s="238" t="str">
        <f t="shared" ca="1" si="207"/>
        <v/>
      </c>
      <c r="AJ226" s="239"/>
      <c r="AK226" s="239"/>
      <c r="AL226" s="239"/>
      <c r="AM226" s="239"/>
      <c r="AN226" s="239"/>
      <c r="AO226" s="239"/>
      <c r="AP226" s="239"/>
      <c r="AQ226" s="240"/>
      <c r="AR226" s="28"/>
      <c r="AS226" s="138" t="str">
        <f t="shared" ca="1" si="208"/>
        <v/>
      </c>
      <c r="AT226" s="19"/>
      <c r="AU226" s="169" t="str">
        <f>IFERROR(IF($AF226="","",IF($BO226="","",IF($BO226&lt;1,"",COUNTIFS($AF$101:$AF226,$AF226,$BO$101:$BO226,"&gt;=1")))),"")</f>
        <v/>
      </c>
      <c r="AV226" s="20"/>
      <c r="AZ226" s="36" t="str">
        <f>IFERROR(IF($AF226="","",IF($AG226=GRADE.LTR\W,GRADE.LTR\W,IF($AG226="",GRADE.LTR\W,(  IF($X226=LVL\REM,GRADE.LTR\P,GRADE.LTR\C)  )))),"")</f>
        <v/>
      </c>
      <c r="BM226" s="35" t="str">
        <f t="shared" si="209"/>
        <v/>
      </c>
      <c r="BN226" s="33"/>
      <c r="BO226" s="35" t="str">
        <f t="shared" si="210"/>
        <v/>
      </c>
      <c r="BP226" s="33"/>
      <c r="BQ226" s="35" t="str">
        <f t="shared" si="211"/>
        <v/>
      </c>
      <c r="BS226" s="37" t="str">
        <f t="shared" si="212"/>
        <v/>
      </c>
      <c r="BT226" s="43"/>
      <c r="BU226" s="37" t="str">
        <f t="shared" si="219"/>
        <v/>
      </c>
      <c r="BZ226" s="34" t="str">
        <f t="shared" ca="1" si="213"/>
        <v/>
      </c>
      <c r="CI226" s="44" t="str">
        <f t="shared" si="214"/>
        <v/>
      </c>
      <c r="CM226" s="35"/>
      <c r="CN226" s="33"/>
      <c r="CO226" s="35"/>
      <c r="CP226" s="33"/>
      <c r="CQ226" s="35" t="str">
        <f t="shared" si="192"/>
        <v/>
      </c>
      <c r="CS226" s="37" t="str">
        <f t="shared" si="193"/>
        <v/>
      </c>
      <c r="CT226" s="43"/>
      <c r="CU226" s="37" t="str">
        <f t="shared" si="220"/>
        <v/>
      </c>
      <c r="CW226" s="37" t="str">
        <f>IFERROR(IFERROR(IF(CI226="","",SUMIFS(CU$101:CU226,$B$101:$B226,SWITCH\CALC\ACTIVE&amp;"*",$X$101:$X226, IF(CALCULATOR\LVL\FORMAT\ENTRY&lt;&gt;MARKER\CHECK,LVL\COL,"&gt;"""))),"") / IFERROR(IF(CI226="","",SUMIFS($BO$101:$BO226,$B$101:$B226,SWITCH\CALC\ACTIVE&amp;"*",$X$101:$X226, IF(CALCULATOR\LVL\FORMAT\ENTRY&lt;&gt;MARKER\CHECK,LVL\COL,"&gt;"""))),""),"")</f>
        <v/>
      </c>
      <c r="DI226" s="44" t="str">
        <f t="shared" si="215"/>
        <v/>
      </c>
      <c r="DM226" s="35"/>
      <c r="DN226" s="33"/>
      <c r="DO226" s="35"/>
      <c r="DP226" s="33"/>
      <c r="DQ226" s="35" t="str">
        <f t="shared" si="194"/>
        <v/>
      </c>
      <c r="DS226" s="37" t="str">
        <f t="shared" si="195"/>
        <v/>
      </c>
      <c r="DT226" s="43"/>
      <c r="DU226" s="37" t="str">
        <f t="shared" si="221"/>
        <v/>
      </c>
      <c r="DW226" s="37" t="str">
        <f>IFERROR(IFERROR(IF(DI226="","",SUMIFS(DU$101:DU226,$B$101:$B226,SWITCH\CALC\ACTIVE&amp;"*",$X$101:$X226, IF(CALCULATOR\LVL\FORMAT\ENTRY&lt;&gt;MARKER\CHECK,LVL\COL,"&gt;"""))),"") / IFERROR(IF(DI226="","",SUMIFS($BO$101:$BO226,$B$101:$B226,SWITCH\CALC\ACTIVE&amp;"*",$X$101:$X226, IF(CALCULATOR\LVL\FORMAT\ENTRY&lt;&gt;MARKER\CHECK,LVL\COL,"&gt;"""))),""),"")</f>
        <v/>
      </c>
      <c r="EI226" s="44" t="str">
        <f t="shared" si="216"/>
        <v/>
      </c>
      <c r="EM226" s="35"/>
      <c r="EN226" s="33"/>
      <c r="EO226" s="35"/>
      <c r="EP226" s="33"/>
      <c r="EQ226" s="35" t="str">
        <f t="shared" si="196"/>
        <v/>
      </c>
      <c r="ES226" s="37" t="str">
        <f t="shared" si="197"/>
        <v/>
      </c>
      <c r="ET226" s="43"/>
      <c r="EU226" s="37" t="str">
        <f t="shared" si="222"/>
        <v/>
      </c>
      <c r="EW226" s="37" t="str">
        <f>IFERROR(IFERROR(IF(EI226="","",SUMIFS(EU$101:EU226,$B$101:$B226,SWITCH\CALC\ACTIVE&amp;"*",$X$101:$X226, IF(CALCULATOR\LVL\FORMAT\ENTRY&lt;&gt;MARKER\CHECK,LVL\COL,"&gt;"""))),"") / IFERROR(IF(EI226="","",SUMIFS($BO$101:$BO226,$B$101:$B226,SWITCH\CALC\ACTIVE&amp;"*",$X$101:$X226, IF(CALCULATOR\LVL\FORMAT\ENTRY&lt;&gt;MARKER\CHECK,LVL\COL,"&gt;"""))),""),"")</f>
        <v/>
      </c>
      <c r="FI226" s="44" t="str">
        <f t="shared" si="217"/>
        <v/>
      </c>
      <c r="FM226" s="35"/>
      <c r="FN226" s="33"/>
      <c r="FO226" s="35"/>
      <c r="FP226" s="33"/>
      <c r="FQ226" s="35" t="str">
        <f t="shared" si="198"/>
        <v/>
      </c>
      <c r="FS226" s="37" t="str">
        <f t="shared" si="152"/>
        <v/>
      </c>
      <c r="FT226" s="43"/>
      <c r="FU226" s="37" t="str">
        <f t="shared" si="223"/>
        <v/>
      </c>
      <c r="FW226" s="37" t="str">
        <f>IFERROR(IFERROR(IF(FI226="","",SUMIFS(FU$101:FU226,$B$101:$B226,SWITCH\CALC\ACTIVE&amp;"*",$X$101:$X226, IF(CALCULATOR\LVL\FORMAT\ENTRY&lt;&gt;MARKER\CHECK,LVL\COL,"&gt;"""))),"") / IFERROR(IF(FI226="","",SUMIFS($BO$101:$BO226,$B$101:$B226,SWITCH\CALC\ACTIVE&amp;"*",$X$101:$X226, IF(CALCULATOR\LVL\FORMAT\ENTRY&lt;&gt;MARKER\CHECK,LVL\COL,"&gt;"""))),""),"")</f>
        <v/>
      </c>
      <c r="FX226" s="175"/>
      <c r="FZ226" s="37" t="str">
        <f t="shared" ca="1" si="199"/>
        <v/>
      </c>
      <c r="GA226" s="37" t="str">
        <f t="shared" ref="GA226:GM226" ca="1" si="248">IFERROR(IF($J226=LARGE($J$101:$J$300,GA$98), ( INDEX( INDIRECT($FY$95),MATCH(LARGE($J$101:$J$300,GA$98),$J$101:$J$300,0)) ), FZ226 ),"")</f>
        <v/>
      </c>
      <c r="GB226" s="37" t="str">
        <f t="shared" ca="1" si="248"/>
        <v/>
      </c>
      <c r="GC226" s="37" t="str">
        <f t="shared" ca="1" si="248"/>
        <v/>
      </c>
      <c r="GD226" s="37" t="str">
        <f t="shared" ca="1" si="248"/>
        <v/>
      </c>
      <c r="GE226" s="37" t="str">
        <f t="shared" ca="1" si="248"/>
        <v/>
      </c>
      <c r="GF226" s="37" t="str">
        <f t="shared" ca="1" si="248"/>
        <v/>
      </c>
      <c r="GG226" s="37" t="str">
        <f t="shared" ca="1" si="248"/>
        <v/>
      </c>
      <c r="GH226" s="37" t="str">
        <f t="shared" ca="1" si="248"/>
        <v/>
      </c>
      <c r="GI226" s="37" t="str">
        <f t="shared" ca="1" si="248"/>
        <v/>
      </c>
      <c r="GJ226" s="37" t="str">
        <f t="shared" ca="1" si="248"/>
        <v/>
      </c>
      <c r="GK226" s="37" t="str">
        <f t="shared" ca="1" si="248"/>
        <v/>
      </c>
      <c r="GL226" s="37" t="str">
        <f t="shared" ca="1" si="248"/>
        <v/>
      </c>
      <c r="GM226" s="37" t="str">
        <f t="shared" ca="1" si="248"/>
        <v/>
      </c>
    </row>
    <row r="227" spans="2:195" ht="22.5" customHeight="1" thickTop="1" thickBot="1">
      <c r="B227" s="1" t="str">
        <f t="array" ref="B227">IFERROR(IF($AF227="","",IF($C227=SWITCH\CALC\INACTV,SWITCH\CALC\INACTV,IF($AG227="",SWITCH\CALC\ACTIVE.EST,IF(AND(LARGE(IF($AF$101:$AF$300=$AF227,$AU$101:$AU$300),1)&gt;1,$AU227=1),SWITCH\CALC\INACTV,SWITCH\CALC\ACTIVE)))),"")</f>
        <v/>
      </c>
      <c r="C227" s="1" t="str">
        <f>IFERROR(IF($AF227="","",IF(AND(CALCULATOR\LVL\FORMAT\ENTRY="",$X227&lt;&gt;LVL\COL),SWITCH\CALC\INACTV,IF($AU227=1,IF(COUNTIFS($AU228:$AU$325,"&gt;"&amp;1,$AF228:$AF$325,$AF227)&gt;0,SWITCH\CALC\INACTV,SWITCH\CALC\ACTIVE),IF($AF227="","",SWITCH\CALC\ACTIVE)))),"")</f>
        <v/>
      </c>
      <c r="F227" s="1">
        <v>27</v>
      </c>
      <c r="H227" s="142" t="str">
        <f t="shared" ca="1" si="190"/>
        <v/>
      </c>
      <c r="I227" s="140"/>
      <c r="J227" s="145" t="str">
        <f t="shared" si="191"/>
        <v/>
      </c>
      <c r="R227" s="34" t="str">
        <f t="shared" ca="1" si="137"/>
        <v/>
      </c>
      <c r="V227" s="34" t="str">
        <f t="shared" ca="1" si="204"/>
        <v/>
      </c>
      <c r="X227" s="34" t="str">
        <f t="shared" ca="1" si="205"/>
        <v/>
      </c>
      <c r="AB227" s="18"/>
      <c r="AC227" s="2">
        <f t="shared" si="206"/>
        <v>27</v>
      </c>
      <c r="AD227" s="20"/>
      <c r="AE227" s="18"/>
      <c r="AF227" s="233"/>
      <c r="AG227" s="234"/>
      <c r="AH227" s="28"/>
      <c r="AI227" s="238" t="str">
        <f t="shared" ca="1" si="207"/>
        <v/>
      </c>
      <c r="AJ227" s="239"/>
      <c r="AK227" s="239"/>
      <c r="AL227" s="239"/>
      <c r="AM227" s="239"/>
      <c r="AN227" s="239"/>
      <c r="AO227" s="239"/>
      <c r="AP227" s="239"/>
      <c r="AQ227" s="240"/>
      <c r="AR227" s="28"/>
      <c r="AS227" s="138" t="str">
        <f t="shared" ca="1" si="208"/>
        <v/>
      </c>
      <c r="AT227" s="19"/>
      <c r="AU227" s="169" t="str">
        <f>IFERROR(IF($AF227="","",IF($BO227="","",IF($BO227&lt;1,"",COUNTIFS($AF$101:$AF227,$AF227,$BO$101:$BO227,"&gt;=1")))),"")</f>
        <v/>
      </c>
      <c r="AV227" s="20"/>
      <c r="AZ227" s="36" t="str">
        <f>IFERROR(IF($AF227="","",IF($AG227=GRADE.LTR\W,GRADE.LTR\W,IF($AG227="",GRADE.LTR\W,(  IF($X227=LVL\REM,GRADE.LTR\P,GRADE.LTR\C)  )))),"")</f>
        <v/>
      </c>
      <c r="BM227" s="35" t="str">
        <f t="shared" si="209"/>
        <v/>
      </c>
      <c r="BN227" s="33"/>
      <c r="BO227" s="35" t="str">
        <f t="shared" si="210"/>
        <v/>
      </c>
      <c r="BP227" s="33"/>
      <c r="BQ227" s="35" t="str">
        <f t="shared" si="211"/>
        <v/>
      </c>
      <c r="BS227" s="37" t="str">
        <f t="shared" si="212"/>
        <v/>
      </c>
      <c r="BT227" s="43"/>
      <c r="BU227" s="37" t="str">
        <f t="shared" si="219"/>
        <v/>
      </c>
      <c r="BZ227" s="34" t="str">
        <f t="shared" ca="1" si="213"/>
        <v/>
      </c>
      <c r="CI227" s="44" t="str">
        <f t="shared" si="214"/>
        <v/>
      </c>
      <c r="CM227" s="35"/>
      <c r="CN227" s="33"/>
      <c r="CO227" s="35"/>
      <c r="CP227" s="33"/>
      <c r="CQ227" s="35" t="str">
        <f t="shared" si="192"/>
        <v/>
      </c>
      <c r="CS227" s="37" t="str">
        <f t="shared" si="193"/>
        <v/>
      </c>
      <c r="CT227" s="43"/>
      <c r="CU227" s="37" t="str">
        <f t="shared" si="220"/>
        <v/>
      </c>
      <c r="CW227" s="37" t="str">
        <f>IFERROR(IFERROR(IF(CI227="","",SUMIFS(CU$101:CU227,$B$101:$B227,SWITCH\CALC\ACTIVE&amp;"*",$X$101:$X227, IF(CALCULATOR\LVL\FORMAT\ENTRY&lt;&gt;MARKER\CHECK,LVL\COL,"&gt;"""))),"") / IFERROR(IF(CI227="","",SUMIFS($BO$101:$BO227,$B$101:$B227,SWITCH\CALC\ACTIVE&amp;"*",$X$101:$X227, IF(CALCULATOR\LVL\FORMAT\ENTRY&lt;&gt;MARKER\CHECK,LVL\COL,"&gt;"""))),""),"")</f>
        <v/>
      </c>
      <c r="DI227" s="44" t="str">
        <f t="shared" si="215"/>
        <v/>
      </c>
      <c r="DM227" s="35"/>
      <c r="DN227" s="33"/>
      <c r="DO227" s="35"/>
      <c r="DP227" s="33"/>
      <c r="DQ227" s="35" t="str">
        <f t="shared" si="194"/>
        <v/>
      </c>
      <c r="DS227" s="37" t="str">
        <f t="shared" si="195"/>
        <v/>
      </c>
      <c r="DT227" s="43"/>
      <c r="DU227" s="37" t="str">
        <f t="shared" si="221"/>
        <v/>
      </c>
      <c r="DW227" s="37" t="str">
        <f>IFERROR(IFERROR(IF(DI227="","",SUMIFS(DU$101:DU227,$B$101:$B227,SWITCH\CALC\ACTIVE&amp;"*",$X$101:$X227, IF(CALCULATOR\LVL\FORMAT\ENTRY&lt;&gt;MARKER\CHECK,LVL\COL,"&gt;"""))),"") / IFERROR(IF(DI227="","",SUMIFS($BO$101:$BO227,$B$101:$B227,SWITCH\CALC\ACTIVE&amp;"*",$X$101:$X227, IF(CALCULATOR\LVL\FORMAT\ENTRY&lt;&gt;MARKER\CHECK,LVL\COL,"&gt;"""))),""),"")</f>
        <v/>
      </c>
      <c r="EI227" s="44" t="str">
        <f t="shared" si="216"/>
        <v/>
      </c>
      <c r="EM227" s="35"/>
      <c r="EN227" s="33"/>
      <c r="EO227" s="35"/>
      <c r="EP227" s="33"/>
      <c r="EQ227" s="35" t="str">
        <f t="shared" si="196"/>
        <v/>
      </c>
      <c r="ES227" s="37" t="str">
        <f t="shared" si="197"/>
        <v/>
      </c>
      <c r="ET227" s="43"/>
      <c r="EU227" s="37" t="str">
        <f t="shared" si="222"/>
        <v/>
      </c>
      <c r="EW227" s="37" t="str">
        <f>IFERROR(IFERROR(IF(EI227="","",SUMIFS(EU$101:EU227,$B$101:$B227,SWITCH\CALC\ACTIVE&amp;"*",$X$101:$X227, IF(CALCULATOR\LVL\FORMAT\ENTRY&lt;&gt;MARKER\CHECK,LVL\COL,"&gt;"""))),"") / IFERROR(IF(EI227="","",SUMIFS($BO$101:$BO227,$B$101:$B227,SWITCH\CALC\ACTIVE&amp;"*",$X$101:$X227, IF(CALCULATOR\LVL\FORMAT\ENTRY&lt;&gt;MARKER\CHECK,LVL\COL,"&gt;"""))),""),"")</f>
        <v/>
      </c>
      <c r="FI227" s="44" t="str">
        <f t="shared" si="217"/>
        <v/>
      </c>
      <c r="FM227" s="35"/>
      <c r="FN227" s="33"/>
      <c r="FO227" s="35"/>
      <c r="FP227" s="33"/>
      <c r="FQ227" s="35" t="str">
        <f t="shared" si="198"/>
        <v/>
      </c>
      <c r="FS227" s="37" t="str">
        <f t="shared" si="152"/>
        <v/>
      </c>
      <c r="FT227" s="43"/>
      <c r="FU227" s="37" t="str">
        <f t="shared" si="223"/>
        <v/>
      </c>
      <c r="FW227" s="37" t="str">
        <f>IFERROR(IFERROR(IF(FI227="","",SUMIFS(FU$101:FU227,$B$101:$B227,SWITCH\CALC\ACTIVE&amp;"*",$X$101:$X227, IF(CALCULATOR\LVL\FORMAT\ENTRY&lt;&gt;MARKER\CHECK,LVL\COL,"&gt;"""))),"") / IFERROR(IF(FI227="","",SUMIFS($BO$101:$BO227,$B$101:$B227,SWITCH\CALC\ACTIVE&amp;"*",$X$101:$X227, IF(CALCULATOR\LVL\FORMAT\ENTRY&lt;&gt;MARKER\CHECK,LVL\COL,"&gt;"""))),""),"")</f>
        <v/>
      </c>
      <c r="FX227" s="175"/>
      <c r="FZ227" s="37" t="str">
        <f t="shared" ca="1" si="199"/>
        <v/>
      </c>
      <c r="GA227" s="37" t="str">
        <f t="shared" ref="GA227:GM227" ca="1" si="249">IFERROR(IF($J227=LARGE($J$101:$J$300,GA$98), ( INDEX( INDIRECT($FY$95),MATCH(LARGE($J$101:$J$300,GA$98),$J$101:$J$300,0)) ), FZ227 ),"")</f>
        <v/>
      </c>
      <c r="GB227" s="37" t="str">
        <f t="shared" ca="1" si="249"/>
        <v/>
      </c>
      <c r="GC227" s="37" t="str">
        <f t="shared" ca="1" si="249"/>
        <v/>
      </c>
      <c r="GD227" s="37" t="str">
        <f t="shared" ca="1" si="249"/>
        <v/>
      </c>
      <c r="GE227" s="37" t="str">
        <f t="shared" ca="1" si="249"/>
        <v/>
      </c>
      <c r="GF227" s="37" t="str">
        <f t="shared" ca="1" si="249"/>
        <v/>
      </c>
      <c r="GG227" s="37" t="str">
        <f t="shared" ca="1" si="249"/>
        <v/>
      </c>
      <c r="GH227" s="37" t="str">
        <f t="shared" ca="1" si="249"/>
        <v/>
      </c>
      <c r="GI227" s="37" t="str">
        <f t="shared" ca="1" si="249"/>
        <v/>
      </c>
      <c r="GJ227" s="37" t="str">
        <f t="shared" ca="1" si="249"/>
        <v/>
      </c>
      <c r="GK227" s="37" t="str">
        <f t="shared" ca="1" si="249"/>
        <v/>
      </c>
      <c r="GL227" s="37" t="str">
        <f t="shared" ca="1" si="249"/>
        <v/>
      </c>
      <c r="GM227" s="37" t="str">
        <f t="shared" ca="1" si="249"/>
        <v/>
      </c>
    </row>
    <row r="228" spans="2:195" ht="22.5" customHeight="1" thickTop="1" thickBot="1">
      <c r="B228" s="1" t="str">
        <f t="array" ref="B228">IFERROR(IF($AF228="","",IF($C228=SWITCH\CALC\INACTV,SWITCH\CALC\INACTV,IF($AG228="",SWITCH\CALC\ACTIVE.EST,IF(AND(LARGE(IF($AF$101:$AF$300=$AF228,$AU$101:$AU$300),1)&gt;1,$AU228=1),SWITCH\CALC\INACTV,SWITCH\CALC\ACTIVE)))),"")</f>
        <v/>
      </c>
      <c r="C228" s="1" t="str">
        <f>IFERROR(IF($AF228="","",IF(AND(CALCULATOR\LVL\FORMAT\ENTRY="",$X228&lt;&gt;LVL\COL),SWITCH\CALC\INACTV,IF($AU228=1,IF(COUNTIFS($AU229:$AU$325,"&gt;"&amp;1,$AF229:$AF$325,$AF228)&gt;0,SWITCH\CALC\INACTV,SWITCH\CALC\ACTIVE),IF($AF228="","",SWITCH\CALC\ACTIVE)))),"")</f>
        <v/>
      </c>
      <c r="F228" s="1">
        <v>28</v>
      </c>
      <c r="H228" s="142" t="str">
        <f t="shared" ca="1" si="190"/>
        <v/>
      </c>
      <c r="I228" s="140"/>
      <c r="J228" s="145" t="str">
        <f t="shared" si="191"/>
        <v/>
      </c>
      <c r="R228" s="34" t="str">
        <f t="shared" ca="1" si="137"/>
        <v/>
      </c>
      <c r="V228" s="34" t="str">
        <f t="shared" ca="1" si="204"/>
        <v/>
      </c>
      <c r="X228" s="34" t="str">
        <f t="shared" ca="1" si="205"/>
        <v/>
      </c>
      <c r="AB228" s="18"/>
      <c r="AC228" s="2">
        <f t="shared" si="206"/>
        <v>28</v>
      </c>
      <c r="AD228" s="20"/>
      <c r="AE228" s="18"/>
      <c r="AF228" s="233"/>
      <c r="AG228" s="234"/>
      <c r="AH228" s="28"/>
      <c r="AI228" s="238" t="str">
        <f t="shared" ca="1" si="207"/>
        <v/>
      </c>
      <c r="AJ228" s="239"/>
      <c r="AK228" s="239"/>
      <c r="AL228" s="239"/>
      <c r="AM228" s="239"/>
      <c r="AN228" s="239"/>
      <c r="AO228" s="239"/>
      <c r="AP228" s="239"/>
      <c r="AQ228" s="240"/>
      <c r="AR228" s="28"/>
      <c r="AS228" s="138" t="str">
        <f t="shared" ca="1" si="208"/>
        <v/>
      </c>
      <c r="AT228" s="19"/>
      <c r="AU228" s="169" t="str">
        <f>IFERROR(IF($AF228="","",IF($BO228="","",IF($BO228&lt;1,"",COUNTIFS($AF$101:$AF228,$AF228,$BO$101:$BO228,"&gt;=1")))),"")</f>
        <v/>
      </c>
      <c r="AV228" s="20"/>
      <c r="AZ228" s="36" t="str">
        <f>IFERROR(IF($AF228="","",IF($AG228=GRADE.LTR\W,GRADE.LTR\W,IF($AG228="",GRADE.LTR\W,(  IF($X228=LVL\REM,GRADE.LTR\P,GRADE.LTR\C)  )))),"")</f>
        <v/>
      </c>
      <c r="BM228" s="35" t="str">
        <f t="shared" si="209"/>
        <v/>
      </c>
      <c r="BN228" s="33"/>
      <c r="BO228" s="35" t="str">
        <f t="shared" si="210"/>
        <v/>
      </c>
      <c r="BP228" s="33"/>
      <c r="BQ228" s="35" t="str">
        <f t="shared" si="211"/>
        <v/>
      </c>
      <c r="BS228" s="37" t="str">
        <f t="shared" si="212"/>
        <v/>
      </c>
      <c r="BT228" s="43"/>
      <c r="BU228" s="37" t="str">
        <f t="shared" si="219"/>
        <v/>
      </c>
      <c r="BZ228" s="34" t="str">
        <f t="shared" ca="1" si="213"/>
        <v/>
      </c>
      <c r="CI228" s="44" t="str">
        <f t="shared" si="214"/>
        <v/>
      </c>
      <c r="CM228" s="35"/>
      <c r="CN228" s="33"/>
      <c r="CO228" s="35"/>
      <c r="CP228" s="33"/>
      <c r="CQ228" s="35" t="str">
        <f t="shared" si="192"/>
        <v/>
      </c>
      <c r="CS228" s="37" t="str">
        <f t="shared" si="193"/>
        <v/>
      </c>
      <c r="CT228" s="43"/>
      <c r="CU228" s="37" t="str">
        <f t="shared" si="220"/>
        <v/>
      </c>
      <c r="CW228" s="37" t="str">
        <f>IFERROR(IFERROR(IF(CI228="","",SUMIFS(CU$101:CU228,$B$101:$B228,SWITCH\CALC\ACTIVE&amp;"*",$X$101:$X228, IF(CALCULATOR\LVL\FORMAT\ENTRY&lt;&gt;MARKER\CHECK,LVL\COL,"&gt;"""))),"") / IFERROR(IF(CI228="","",SUMIFS($BO$101:$BO228,$B$101:$B228,SWITCH\CALC\ACTIVE&amp;"*",$X$101:$X228, IF(CALCULATOR\LVL\FORMAT\ENTRY&lt;&gt;MARKER\CHECK,LVL\COL,"&gt;"""))),""),"")</f>
        <v/>
      </c>
      <c r="DI228" s="44" t="str">
        <f t="shared" si="215"/>
        <v/>
      </c>
      <c r="DM228" s="35"/>
      <c r="DN228" s="33"/>
      <c r="DO228" s="35"/>
      <c r="DP228" s="33"/>
      <c r="DQ228" s="35" t="str">
        <f t="shared" si="194"/>
        <v/>
      </c>
      <c r="DS228" s="37" t="str">
        <f t="shared" si="195"/>
        <v/>
      </c>
      <c r="DT228" s="43"/>
      <c r="DU228" s="37" t="str">
        <f t="shared" si="221"/>
        <v/>
      </c>
      <c r="DW228" s="37" t="str">
        <f>IFERROR(IFERROR(IF(DI228="","",SUMIFS(DU$101:DU228,$B$101:$B228,SWITCH\CALC\ACTIVE&amp;"*",$X$101:$X228, IF(CALCULATOR\LVL\FORMAT\ENTRY&lt;&gt;MARKER\CHECK,LVL\COL,"&gt;"""))),"") / IFERROR(IF(DI228="","",SUMIFS($BO$101:$BO228,$B$101:$B228,SWITCH\CALC\ACTIVE&amp;"*",$X$101:$X228, IF(CALCULATOR\LVL\FORMAT\ENTRY&lt;&gt;MARKER\CHECK,LVL\COL,"&gt;"""))),""),"")</f>
        <v/>
      </c>
      <c r="EI228" s="44" t="str">
        <f t="shared" si="216"/>
        <v/>
      </c>
      <c r="EM228" s="35"/>
      <c r="EN228" s="33"/>
      <c r="EO228" s="35"/>
      <c r="EP228" s="33"/>
      <c r="EQ228" s="35" t="str">
        <f t="shared" si="196"/>
        <v/>
      </c>
      <c r="ES228" s="37" t="str">
        <f t="shared" si="197"/>
        <v/>
      </c>
      <c r="ET228" s="43"/>
      <c r="EU228" s="37" t="str">
        <f t="shared" si="222"/>
        <v/>
      </c>
      <c r="EW228" s="37" t="str">
        <f>IFERROR(IFERROR(IF(EI228="","",SUMIFS(EU$101:EU228,$B$101:$B228,SWITCH\CALC\ACTIVE&amp;"*",$X$101:$X228, IF(CALCULATOR\LVL\FORMAT\ENTRY&lt;&gt;MARKER\CHECK,LVL\COL,"&gt;"""))),"") / IFERROR(IF(EI228="","",SUMIFS($BO$101:$BO228,$B$101:$B228,SWITCH\CALC\ACTIVE&amp;"*",$X$101:$X228, IF(CALCULATOR\LVL\FORMAT\ENTRY&lt;&gt;MARKER\CHECK,LVL\COL,"&gt;"""))),""),"")</f>
        <v/>
      </c>
      <c r="FI228" s="44" t="str">
        <f t="shared" si="217"/>
        <v/>
      </c>
      <c r="FM228" s="35"/>
      <c r="FN228" s="33"/>
      <c r="FO228" s="35"/>
      <c r="FP228" s="33"/>
      <c r="FQ228" s="35" t="str">
        <f t="shared" si="198"/>
        <v/>
      </c>
      <c r="FS228" s="37" t="str">
        <f t="shared" si="152"/>
        <v/>
      </c>
      <c r="FT228" s="43"/>
      <c r="FU228" s="37" t="str">
        <f t="shared" si="223"/>
        <v/>
      </c>
      <c r="FW228" s="37" t="str">
        <f>IFERROR(IFERROR(IF(FI228="","",SUMIFS(FU$101:FU228,$B$101:$B228,SWITCH\CALC\ACTIVE&amp;"*",$X$101:$X228, IF(CALCULATOR\LVL\FORMAT\ENTRY&lt;&gt;MARKER\CHECK,LVL\COL,"&gt;"""))),"") / IFERROR(IF(FI228="","",SUMIFS($BO$101:$BO228,$B$101:$B228,SWITCH\CALC\ACTIVE&amp;"*",$X$101:$X228, IF(CALCULATOR\LVL\FORMAT\ENTRY&lt;&gt;MARKER\CHECK,LVL\COL,"&gt;"""))),""),"")</f>
        <v/>
      </c>
      <c r="FX228" s="175"/>
      <c r="FZ228" s="37" t="str">
        <f t="shared" ca="1" si="199"/>
        <v/>
      </c>
      <c r="GA228" s="37" t="str">
        <f t="shared" ref="GA228:GM228" ca="1" si="250">IFERROR(IF($J228=LARGE($J$101:$J$300,GA$98), ( INDEX( INDIRECT($FY$95),MATCH(LARGE($J$101:$J$300,GA$98),$J$101:$J$300,0)) ), FZ228 ),"")</f>
        <v/>
      </c>
      <c r="GB228" s="37" t="str">
        <f t="shared" ca="1" si="250"/>
        <v/>
      </c>
      <c r="GC228" s="37" t="str">
        <f t="shared" ca="1" si="250"/>
        <v/>
      </c>
      <c r="GD228" s="37" t="str">
        <f t="shared" ca="1" si="250"/>
        <v/>
      </c>
      <c r="GE228" s="37" t="str">
        <f t="shared" ca="1" si="250"/>
        <v/>
      </c>
      <c r="GF228" s="37" t="str">
        <f t="shared" ca="1" si="250"/>
        <v/>
      </c>
      <c r="GG228" s="37" t="str">
        <f t="shared" ca="1" si="250"/>
        <v/>
      </c>
      <c r="GH228" s="37" t="str">
        <f t="shared" ca="1" si="250"/>
        <v/>
      </c>
      <c r="GI228" s="37" t="str">
        <f t="shared" ca="1" si="250"/>
        <v/>
      </c>
      <c r="GJ228" s="37" t="str">
        <f t="shared" ca="1" si="250"/>
        <v/>
      </c>
      <c r="GK228" s="37" t="str">
        <f t="shared" ca="1" si="250"/>
        <v/>
      </c>
      <c r="GL228" s="37" t="str">
        <f t="shared" ca="1" si="250"/>
        <v/>
      </c>
      <c r="GM228" s="37" t="str">
        <f t="shared" ca="1" si="250"/>
        <v/>
      </c>
    </row>
    <row r="229" spans="2:195" ht="22.5" customHeight="1" thickTop="1" thickBot="1">
      <c r="B229" s="1" t="str">
        <f t="array" ref="B229">IFERROR(IF($AF229="","",IF($C229=SWITCH\CALC\INACTV,SWITCH\CALC\INACTV,IF($AG229="",SWITCH\CALC\ACTIVE.EST,IF(AND(LARGE(IF($AF$101:$AF$300=$AF229,$AU$101:$AU$300),1)&gt;1,$AU229=1),SWITCH\CALC\INACTV,SWITCH\CALC\ACTIVE)))),"")</f>
        <v/>
      </c>
      <c r="C229" s="1" t="str">
        <f>IFERROR(IF($AF229="","",IF(AND(CALCULATOR\LVL\FORMAT\ENTRY="",$X229&lt;&gt;LVL\COL),SWITCH\CALC\INACTV,IF($AU229=1,IF(COUNTIFS($AU230:$AU$325,"&gt;"&amp;1,$AF230:$AF$325,$AF229)&gt;0,SWITCH\CALC\INACTV,SWITCH\CALC\ACTIVE),IF($AF229="","",SWITCH\CALC\ACTIVE)))),"")</f>
        <v/>
      </c>
      <c r="F229" s="1">
        <v>29</v>
      </c>
      <c r="H229" s="142" t="str">
        <f t="shared" ref="H229:H260" ca="1" si="251">IFERROR(IF($R229=COU\STATUS\ARCHIVE,"",ROUND(0.01*( ( INDEX(INDIRECT(IF($AG229=GRADE.LTR\D,AV$1,IF($AG229=GRADE.LTR\F,AV$2,AV$3))),MATCH($AF229,INDIRECT($AC$2),0)) ) * $AS229 ),4)),"")</f>
        <v/>
      </c>
      <c r="I229" s="140"/>
      <c r="J229" s="145" t="str">
        <f t="shared" ref="J229:J260" si="252">IFERROR(ROUND( IF($B229=SWITCH\CALC\INACTV,"",IF($AU229&gt;1,"",IF($AU229="","",IFERROR(IF($AG229=GRADE.LTR\D,( 1*$AS229 ),IF($AG229=GRADE.LTR\F,( 2*$AS229 ),IF($AG229=GRADE.LTR\SP,( 1*$AS229 ),0))),"") + IFERROR(IF($AF229="","",IF($B229=SWITCH\CALC\INACTV,"",($AS229*( ($H229)-ROUND((0.01*BU229),4) )))),"")))),4) + ( ROW()*0.0000001 ),"")</f>
        <v/>
      </c>
      <c r="R229" s="34" t="str">
        <f t="shared" ref="R229:R292" ca="1" si="253">IFERROR(IF($AF229="","",IF(COUNTIFS(INDIRECT(CALCULATOR\\GRADE.DIST\COU\LIST),$AF229,INDIRECT(R$2),COU\STATUS\CURRENT)&gt;=1,COU\STATUS\CURRENT,COU\STATUS\ARCHIVE)),"")</f>
        <v/>
      </c>
      <c r="V229" s="34" t="str">
        <f t="shared" ca="1" si="204"/>
        <v/>
      </c>
      <c r="X229" s="34" t="str">
        <f t="shared" ca="1" si="205"/>
        <v/>
      </c>
      <c r="AB229" s="18"/>
      <c r="AC229" s="2">
        <f t="shared" si="206"/>
        <v>29</v>
      </c>
      <c r="AD229" s="20"/>
      <c r="AE229" s="18"/>
      <c r="AF229" s="233"/>
      <c r="AG229" s="234"/>
      <c r="AH229" s="28"/>
      <c r="AI229" s="238" t="str">
        <f t="shared" ca="1" si="207"/>
        <v/>
      </c>
      <c r="AJ229" s="239"/>
      <c r="AK229" s="239"/>
      <c r="AL229" s="239"/>
      <c r="AM229" s="239"/>
      <c r="AN229" s="239"/>
      <c r="AO229" s="239"/>
      <c r="AP229" s="239"/>
      <c r="AQ229" s="240"/>
      <c r="AR229" s="28"/>
      <c r="AS229" s="138" t="str">
        <f t="shared" ca="1" si="208"/>
        <v/>
      </c>
      <c r="AT229" s="19"/>
      <c r="AU229" s="169" t="str">
        <f>IFERROR(IF($AF229="","",IF($BO229="","",IF($BO229&lt;1,"",COUNTIFS($AF$101:$AF229,$AF229,$BO$101:$BO229,"&gt;=1")))),"")</f>
        <v/>
      </c>
      <c r="AV229" s="20"/>
      <c r="AZ229" s="36" t="str">
        <f>IFERROR(IF($AF229="","",IF($AG229=GRADE.LTR\W,GRADE.LTR\W,IF($AG229="",GRADE.LTR\W,(  IF($X229=LVL\REM,GRADE.LTR\P,GRADE.LTR\C)  )))),"")</f>
        <v/>
      </c>
      <c r="BM229" s="35" t="str">
        <f t="shared" si="209"/>
        <v/>
      </c>
      <c r="BN229" s="33"/>
      <c r="BO229" s="35" t="str">
        <f t="shared" si="210"/>
        <v/>
      </c>
      <c r="BP229" s="33"/>
      <c r="BQ229" s="35" t="str">
        <f t="shared" si="211"/>
        <v/>
      </c>
      <c r="BS229" s="37" t="str">
        <f t="shared" si="212"/>
        <v/>
      </c>
      <c r="BT229" s="43"/>
      <c r="BU229" s="37" t="str">
        <f t="shared" si="219"/>
        <v/>
      </c>
      <c r="BZ229" s="34" t="str">
        <f t="shared" ca="1" si="213"/>
        <v/>
      </c>
      <c r="CI229" s="44" t="str">
        <f t="shared" si="214"/>
        <v/>
      </c>
      <c r="CM229" s="35"/>
      <c r="CN229" s="33"/>
      <c r="CO229" s="35"/>
      <c r="CP229" s="33"/>
      <c r="CQ229" s="35" t="str">
        <f t="shared" ref="CQ229:CQ260" si="254">IFERROR(IF($AF229="","",IF($BO229&lt;1,0,IF(CS229&lt;1,0,$BO229))),"")</f>
        <v/>
      </c>
      <c r="CS229" s="37" t="str">
        <f t="shared" ref="CS229:CS260" si="255">IFERROR(IF(INDEX(GRADE.VAL,MATCH(CI229,GRADE.LTR,0))="","",INDEX(GRADE.VAL,MATCH(CI229,GRADE.LTR,0))),"")</f>
        <v/>
      </c>
      <c r="CT229" s="43"/>
      <c r="CU229" s="37" t="str">
        <f t="shared" si="220"/>
        <v/>
      </c>
      <c r="CW229" s="37" t="str">
        <f>IFERROR(IFERROR(IF(CI229="","",SUMIFS(CU$101:CU229,$B$101:$B229,SWITCH\CALC\ACTIVE&amp;"*",$X$101:$X229, IF(CALCULATOR\LVL\FORMAT\ENTRY&lt;&gt;MARKER\CHECK,LVL\COL,"&gt;"""))),"") / IFERROR(IF(CI229="","",SUMIFS($BO$101:$BO229,$B$101:$B229,SWITCH\CALC\ACTIVE&amp;"*",$X$101:$X229, IF(CALCULATOR\LVL\FORMAT\ENTRY&lt;&gt;MARKER\CHECK,LVL\COL,"&gt;"""))),""),"")</f>
        <v/>
      </c>
      <c r="DI229" s="44" t="str">
        <f t="shared" si="215"/>
        <v/>
      </c>
      <c r="DM229" s="35"/>
      <c r="DN229" s="33"/>
      <c r="DO229" s="35"/>
      <c r="DP229" s="33"/>
      <c r="DQ229" s="35" t="str">
        <f t="shared" ref="DQ229:DQ260" si="256">IFERROR(IF($AF229="","",IF($BO229&lt;1,0,IF(DS229&lt;1,0,$BO229))),"")</f>
        <v/>
      </c>
      <c r="DS229" s="37" t="str">
        <f t="shared" ref="DS229:DS260" si="257">IFERROR(IF(INDEX(GRADE.VAL,MATCH(DI229,GRADE.LTR,0))="","",INDEX(GRADE.VAL,MATCH(DI229,GRADE.LTR,0))),"")</f>
        <v/>
      </c>
      <c r="DT229" s="43"/>
      <c r="DU229" s="37" t="str">
        <f t="shared" si="221"/>
        <v/>
      </c>
      <c r="DW229" s="37" t="str">
        <f>IFERROR(IFERROR(IF(DI229="","",SUMIFS(DU$101:DU229,$B$101:$B229,SWITCH\CALC\ACTIVE&amp;"*",$X$101:$X229, IF(CALCULATOR\LVL\FORMAT\ENTRY&lt;&gt;MARKER\CHECK,LVL\COL,"&gt;"""))),"") / IFERROR(IF(DI229="","",SUMIFS($BO$101:$BO229,$B$101:$B229,SWITCH\CALC\ACTIVE&amp;"*",$X$101:$X229, IF(CALCULATOR\LVL\FORMAT\ENTRY&lt;&gt;MARKER\CHECK,LVL\COL,"&gt;"""))),""),"")</f>
        <v/>
      </c>
      <c r="EI229" s="44" t="str">
        <f t="shared" si="216"/>
        <v/>
      </c>
      <c r="EM229" s="35"/>
      <c r="EN229" s="33"/>
      <c r="EO229" s="35"/>
      <c r="EP229" s="33"/>
      <c r="EQ229" s="35" t="str">
        <f t="shared" ref="EQ229:EQ260" si="258">IFERROR(IF($AF229="","",IF($BO229&lt;1,0,IF(ES229&lt;1,0,$BO229))),"")</f>
        <v/>
      </c>
      <c r="ES229" s="37" t="str">
        <f t="shared" ref="ES229:ES260" si="259">IFERROR(IF(INDEX(GRADE.VAL,MATCH(EI229,GRADE.LTR,0))="","",INDEX(GRADE.VAL,MATCH(EI229,GRADE.LTR,0))),"")</f>
        <v/>
      </c>
      <c r="ET229" s="43"/>
      <c r="EU229" s="37" t="str">
        <f t="shared" si="222"/>
        <v/>
      </c>
      <c r="EW229" s="37" t="str">
        <f>IFERROR(IFERROR(IF(EI229="","",SUMIFS(EU$101:EU229,$B$101:$B229,SWITCH\CALC\ACTIVE&amp;"*",$X$101:$X229, IF(CALCULATOR\LVL\FORMAT\ENTRY&lt;&gt;MARKER\CHECK,LVL\COL,"&gt;"""))),"") / IFERROR(IF(EI229="","",SUMIFS($BO$101:$BO229,$B$101:$B229,SWITCH\CALC\ACTIVE&amp;"*",$X$101:$X229, IF(CALCULATOR\LVL\FORMAT\ENTRY&lt;&gt;MARKER\CHECK,LVL\COL,"&gt;"""))),""),"")</f>
        <v/>
      </c>
      <c r="FI229" s="44" t="str">
        <f t="shared" si="217"/>
        <v/>
      </c>
      <c r="FM229" s="35"/>
      <c r="FN229" s="33"/>
      <c r="FO229" s="35"/>
      <c r="FP229" s="33"/>
      <c r="FQ229" s="35" t="str">
        <f t="shared" ref="FQ229:FQ260" si="260">IFERROR(IF($AF229="","",IF($BO229&lt;1,0,IF(FS229&lt;1,0,$BO229))),"")</f>
        <v/>
      </c>
      <c r="FS229" s="37" t="str">
        <f t="shared" ref="FS229:FS292" si="261">IFERROR(IF(INDEX(GRADE.VAL,MATCH(FI229,GRADE.LTR,0))="","",INDEX(GRADE.VAL,MATCH(FI229,GRADE.LTR,0))),"")</f>
        <v/>
      </c>
      <c r="FT229" s="43"/>
      <c r="FU229" s="37" t="str">
        <f t="shared" si="223"/>
        <v/>
      </c>
      <c r="FW229" s="37" t="str">
        <f>IFERROR(IFERROR(IF(FI229="","",SUMIFS(FU$101:FU229,$B$101:$B229,SWITCH\CALC\ACTIVE&amp;"*",$X$101:$X229, IF(CALCULATOR\LVL\FORMAT\ENTRY&lt;&gt;MARKER\CHECK,LVL\COL,"&gt;"""))),"") / IFERROR(IF(FI229="","",SUMIFS($BO$101:$BO229,$B$101:$B229,SWITCH\CALC\ACTIVE&amp;"*",$X$101:$X229, IF(CALCULATOR\LVL\FORMAT\ENTRY&lt;&gt;MARKER\CHECK,LVL\COL,"&gt;"""))),""),"")</f>
        <v/>
      </c>
      <c r="FX229" s="175"/>
      <c r="FZ229" s="37" t="str">
        <f t="shared" ref="FZ229:FZ260" ca="1" si="262">IFERROR(IF($J229=LARGE($J$101:$J$300,FZ$98), ( INDEX( INDIRECT($FY$95),MATCH(LARGE($J$101:$J$300,FZ$98),$J$101:$J$300,0)) ), $BU229 ),"")</f>
        <v/>
      </c>
      <c r="GA229" s="37" t="str">
        <f t="shared" ref="GA229:GM229" ca="1" si="263">IFERROR(IF($J229=LARGE($J$101:$J$300,GA$98), ( INDEX( INDIRECT($FY$95),MATCH(LARGE($J$101:$J$300,GA$98),$J$101:$J$300,0)) ), FZ229 ),"")</f>
        <v/>
      </c>
      <c r="GB229" s="37" t="str">
        <f t="shared" ca="1" si="263"/>
        <v/>
      </c>
      <c r="GC229" s="37" t="str">
        <f t="shared" ca="1" si="263"/>
        <v/>
      </c>
      <c r="GD229" s="37" t="str">
        <f t="shared" ca="1" si="263"/>
        <v/>
      </c>
      <c r="GE229" s="37" t="str">
        <f t="shared" ca="1" si="263"/>
        <v/>
      </c>
      <c r="GF229" s="37" t="str">
        <f t="shared" ca="1" si="263"/>
        <v/>
      </c>
      <c r="GG229" s="37" t="str">
        <f t="shared" ca="1" si="263"/>
        <v/>
      </c>
      <c r="GH229" s="37" t="str">
        <f t="shared" ca="1" si="263"/>
        <v/>
      </c>
      <c r="GI229" s="37" t="str">
        <f t="shared" ca="1" si="263"/>
        <v/>
      </c>
      <c r="GJ229" s="37" t="str">
        <f t="shared" ca="1" si="263"/>
        <v/>
      </c>
      <c r="GK229" s="37" t="str">
        <f t="shared" ca="1" si="263"/>
        <v/>
      </c>
      <c r="GL229" s="37" t="str">
        <f t="shared" ca="1" si="263"/>
        <v/>
      </c>
      <c r="GM229" s="37" t="str">
        <f t="shared" ca="1" si="263"/>
        <v/>
      </c>
    </row>
    <row r="230" spans="2:195" ht="22.5" customHeight="1" thickTop="1" thickBot="1">
      <c r="B230" s="1" t="str">
        <f t="array" ref="B230">IFERROR(IF($AF230="","",IF($C230=SWITCH\CALC\INACTV,SWITCH\CALC\INACTV,IF($AG230="",SWITCH\CALC\ACTIVE.EST,IF(AND(LARGE(IF($AF$101:$AF$300=$AF230,$AU$101:$AU$300),1)&gt;1,$AU230=1),SWITCH\CALC\INACTV,SWITCH\CALC\ACTIVE)))),"")</f>
        <v/>
      </c>
      <c r="C230" s="1" t="str">
        <f>IFERROR(IF($AF230="","",IF(AND(CALCULATOR\LVL\FORMAT\ENTRY="",$X230&lt;&gt;LVL\COL),SWITCH\CALC\INACTV,IF($AU230=1,IF(COUNTIFS($AU231:$AU$325,"&gt;"&amp;1,$AF231:$AF$325,$AF230)&gt;0,SWITCH\CALC\INACTV,SWITCH\CALC\ACTIVE),IF($AF230="","",SWITCH\CALC\ACTIVE)))),"")</f>
        <v/>
      </c>
      <c r="F230" s="1">
        <v>30</v>
      </c>
      <c r="H230" s="142" t="str">
        <f t="shared" ca="1" si="251"/>
        <v/>
      </c>
      <c r="I230" s="140"/>
      <c r="J230" s="145" t="str">
        <f t="shared" si="252"/>
        <v/>
      </c>
      <c r="R230" s="34" t="str">
        <f t="shared" ca="1" si="253"/>
        <v/>
      </c>
      <c r="V230" s="34" t="str">
        <f t="shared" ca="1" si="204"/>
        <v/>
      </c>
      <c r="X230" s="34" t="str">
        <f t="shared" ca="1" si="205"/>
        <v/>
      </c>
      <c r="AB230" s="18"/>
      <c r="AC230" s="2">
        <f t="shared" si="206"/>
        <v>30</v>
      </c>
      <c r="AD230" s="20"/>
      <c r="AE230" s="18"/>
      <c r="AF230" s="233"/>
      <c r="AG230" s="234"/>
      <c r="AH230" s="28"/>
      <c r="AI230" s="238" t="str">
        <f t="shared" ca="1" si="207"/>
        <v/>
      </c>
      <c r="AJ230" s="239"/>
      <c r="AK230" s="239"/>
      <c r="AL230" s="239"/>
      <c r="AM230" s="239"/>
      <c r="AN230" s="239"/>
      <c r="AO230" s="239"/>
      <c r="AP230" s="239"/>
      <c r="AQ230" s="240"/>
      <c r="AR230" s="28"/>
      <c r="AS230" s="138" t="str">
        <f t="shared" ca="1" si="208"/>
        <v/>
      </c>
      <c r="AT230" s="19"/>
      <c r="AU230" s="169" t="str">
        <f>IFERROR(IF($AF230="","",IF($BO230="","",IF($BO230&lt;1,"",COUNTIFS($AF$101:$AF230,$AF230,$BO$101:$BO230,"&gt;=1")))),"")</f>
        <v/>
      </c>
      <c r="AV230" s="20"/>
      <c r="AZ230" s="36" t="str">
        <f>IFERROR(IF($AF230="","",IF($AG230=GRADE.LTR\W,GRADE.LTR\W,IF($AG230="",GRADE.LTR\W,(  IF($X230=LVL\REM,GRADE.LTR\P,GRADE.LTR\C)  )))),"")</f>
        <v/>
      </c>
      <c r="BM230" s="35" t="str">
        <f t="shared" si="209"/>
        <v/>
      </c>
      <c r="BN230" s="33"/>
      <c r="BO230" s="35" t="str">
        <f t="shared" si="210"/>
        <v/>
      </c>
      <c r="BP230" s="33"/>
      <c r="BQ230" s="35" t="str">
        <f t="shared" si="211"/>
        <v/>
      </c>
      <c r="BS230" s="37" t="str">
        <f t="shared" si="212"/>
        <v/>
      </c>
      <c r="BT230" s="43"/>
      <c r="BU230" s="37" t="str">
        <f t="shared" si="219"/>
        <v/>
      </c>
      <c r="BZ230" s="34" t="str">
        <f t="shared" ca="1" si="213"/>
        <v/>
      </c>
      <c r="CI230" s="44" t="str">
        <f t="shared" si="214"/>
        <v/>
      </c>
      <c r="CM230" s="35"/>
      <c r="CN230" s="33"/>
      <c r="CO230" s="35"/>
      <c r="CP230" s="33"/>
      <c r="CQ230" s="35" t="str">
        <f t="shared" si="254"/>
        <v/>
      </c>
      <c r="CS230" s="37" t="str">
        <f t="shared" si="255"/>
        <v/>
      </c>
      <c r="CT230" s="43"/>
      <c r="CU230" s="37" t="str">
        <f t="shared" si="220"/>
        <v/>
      </c>
      <c r="CW230" s="37" t="str">
        <f>IFERROR(IFERROR(IF(CI230="","",SUMIFS(CU$101:CU230,$B$101:$B230,SWITCH\CALC\ACTIVE&amp;"*",$X$101:$X230, IF(CALCULATOR\LVL\FORMAT\ENTRY&lt;&gt;MARKER\CHECK,LVL\COL,"&gt;"""))),"") / IFERROR(IF(CI230="","",SUMIFS($BO$101:$BO230,$B$101:$B230,SWITCH\CALC\ACTIVE&amp;"*",$X$101:$X230, IF(CALCULATOR\LVL\FORMAT\ENTRY&lt;&gt;MARKER\CHECK,LVL\COL,"&gt;"""))),""),"")</f>
        <v/>
      </c>
      <c r="DI230" s="44" t="str">
        <f t="shared" si="215"/>
        <v/>
      </c>
      <c r="DM230" s="35"/>
      <c r="DN230" s="33"/>
      <c r="DO230" s="35"/>
      <c r="DP230" s="33"/>
      <c r="DQ230" s="35" t="str">
        <f t="shared" si="256"/>
        <v/>
      </c>
      <c r="DS230" s="37" t="str">
        <f t="shared" si="257"/>
        <v/>
      </c>
      <c r="DT230" s="43"/>
      <c r="DU230" s="37" t="str">
        <f t="shared" si="221"/>
        <v/>
      </c>
      <c r="DW230" s="37" t="str">
        <f>IFERROR(IFERROR(IF(DI230="","",SUMIFS(DU$101:DU230,$B$101:$B230,SWITCH\CALC\ACTIVE&amp;"*",$X$101:$X230, IF(CALCULATOR\LVL\FORMAT\ENTRY&lt;&gt;MARKER\CHECK,LVL\COL,"&gt;"""))),"") / IFERROR(IF(DI230="","",SUMIFS($BO$101:$BO230,$B$101:$B230,SWITCH\CALC\ACTIVE&amp;"*",$X$101:$X230, IF(CALCULATOR\LVL\FORMAT\ENTRY&lt;&gt;MARKER\CHECK,LVL\COL,"&gt;"""))),""),"")</f>
        <v/>
      </c>
      <c r="EI230" s="44" t="str">
        <f t="shared" si="216"/>
        <v/>
      </c>
      <c r="EM230" s="35"/>
      <c r="EN230" s="33"/>
      <c r="EO230" s="35"/>
      <c r="EP230" s="33"/>
      <c r="EQ230" s="35" t="str">
        <f t="shared" si="258"/>
        <v/>
      </c>
      <c r="ES230" s="37" t="str">
        <f t="shared" si="259"/>
        <v/>
      </c>
      <c r="ET230" s="43"/>
      <c r="EU230" s="37" t="str">
        <f t="shared" si="222"/>
        <v/>
      </c>
      <c r="EW230" s="37" t="str">
        <f>IFERROR(IFERROR(IF(EI230="","",SUMIFS(EU$101:EU230,$B$101:$B230,SWITCH\CALC\ACTIVE&amp;"*",$X$101:$X230, IF(CALCULATOR\LVL\FORMAT\ENTRY&lt;&gt;MARKER\CHECK,LVL\COL,"&gt;"""))),"") / IFERROR(IF(EI230="","",SUMIFS($BO$101:$BO230,$B$101:$B230,SWITCH\CALC\ACTIVE&amp;"*",$X$101:$X230, IF(CALCULATOR\LVL\FORMAT\ENTRY&lt;&gt;MARKER\CHECK,LVL\COL,"&gt;"""))),""),"")</f>
        <v/>
      </c>
      <c r="FI230" s="44" t="str">
        <f t="shared" si="217"/>
        <v/>
      </c>
      <c r="FM230" s="35"/>
      <c r="FN230" s="33"/>
      <c r="FO230" s="35"/>
      <c r="FP230" s="33"/>
      <c r="FQ230" s="35" t="str">
        <f t="shared" si="260"/>
        <v/>
      </c>
      <c r="FS230" s="37" t="str">
        <f t="shared" si="261"/>
        <v/>
      </c>
      <c r="FT230" s="43"/>
      <c r="FU230" s="37" t="str">
        <f t="shared" si="223"/>
        <v/>
      </c>
      <c r="FW230" s="37" t="str">
        <f>IFERROR(IFERROR(IF(FI230="","",SUMIFS(FU$101:FU230,$B$101:$B230,SWITCH\CALC\ACTIVE&amp;"*",$X$101:$X230, IF(CALCULATOR\LVL\FORMAT\ENTRY&lt;&gt;MARKER\CHECK,LVL\COL,"&gt;"""))),"") / IFERROR(IF(FI230="","",SUMIFS($BO$101:$BO230,$B$101:$B230,SWITCH\CALC\ACTIVE&amp;"*",$X$101:$X230, IF(CALCULATOR\LVL\FORMAT\ENTRY&lt;&gt;MARKER\CHECK,LVL\COL,"&gt;"""))),""),"")</f>
        <v/>
      </c>
      <c r="FX230" s="175"/>
      <c r="FZ230" s="37" t="str">
        <f t="shared" ca="1" si="262"/>
        <v/>
      </c>
      <c r="GA230" s="37" t="str">
        <f t="shared" ref="GA230:GM230" ca="1" si="264">IFERROR(IF($J230=LARGE($J$101:$J$300,GA$98), ( INDEX( INDIRECT($FY$95),MATCH(LARGE($J$101:$J$300,GA$98),$J$101:$J$300,0)) ), FZ230 ),"")</f>
        <v/>
      </c>
      <c r="GB230" s="37" t="str">
        <f t="shared" ca="1" si="264"/>
        <v/>
      </c>
      <c r="GC230" s="37" t="str">
        <f t="shared" ca="1" si="264"/>
        <v/>
      </c>
      <c r="GD230" s="37" t="str">
        <f t="shared" ca="1" si="264"/>
        <v/>
      </c>
      <c r="GE230" s="37" t="str">
        <f t="shared" ca="1" si="264"/>
        <v/>
      </c>
      <c r="GF230" s="37" t="str">
        <f t="shared" ca="1" si="264"/>
        <v/>
      </c>
      <c r="GG230" s="37" t="str">
        <f t="shared" ca="1" si="264"/>
        <v/>
      </c>
      <c r="GH230" s="37" t="str">
        <f t="shared" ca="1" si="264"/>
        <v/>
      </c>
      <c r="GI230" s="37" t="str">
        <f t="shared" ca="1" si="264"/>
        <v/>
      </c>
      <c r="GJ230" s="37" t="str">
        <f t="shared" ca="1" si="264"/>
        <v/>
      </c>
      <c r="GK230" s="37" t="str">
        <f t="shared" ca="1" si="264"/>
        <v/>
      </c>
      <c r="GL230" s="37" t="str">
        <f t="shared" ca="1" si="264"/>
        <v/>
      </c>
      <c r="GM230" s="37" t="str">
        <f t="shared" ca="1" si="264"/>
        <v/>
      </c>
    </row>
    <row r="231" spans="2:195" ht="22.5" customHeight="1" thickTop="1" thickBot="1">
      <c r="B231" s="1" t="str">
        <f t="array" ref="B231">IFERROR(IF($AF231="","",IF($C231=SWITCH\CALC\INACTV,SWITCH\CALC\INACTV,IF($AG231="",SWITCH\CALC\ACTIVE.EST,IF(AND(LARGE(IF($AF$101:$AF$300=$AF231,$AU$101:$AU$300),1)&gt;1,$AU231=1),SWITCH\CALC\INACTV,SWITCH\CALC\ACTIVE)))),"")</f>
        <v/>
      </c>
      <c r="C231" s="1" t="str">
        <f>IFERROR(IF($AF231="","",IF(AND(CALCULATOR\LVL\FORMAT\ENTRY="",$X231&lt;&gt;LVL\COL),SWITCH\CALC\INACTV,IF($AU231=1,IF(COUNTIFS($AU232:$AU$325,"&gt;"&amp;1,$AF232:$AF$325,$AF231)&gt;0,SWITCH\CALC\INACTV,SWITCH\CALC\ACTIVE),IF($AF231="","",SWITCH\CALC\ACTIVE)))),"")</f>
        <v/>
      </c>
      <c r="F231" s="1">
        <v>31</v>
      </c>
      <c r="H231" s="142" t="str">
        <f t="shared" ca="1" si="251"/>
        <v/>
      </c>
      <c r="I231" s="140"/>
      <c r="J231" s="145" t="str">
        <f t="shared" si="252"/>
        <v/>
      </c>
      <c r="R231" s="34" t="str">
        <f t="shared" ca="1" si="253"/>
        <v/>
      </c>
      <c r="V231" s="34" t="str">
        <f t="shared" ca="1" si="204"/>
        <v/>
      </c>
      <c r="X231" s="34" t="str">
        <f t="shared" ca="1" si="205"/>
        <v/>
      </c>
      <c r="AB231" s="18"/>
      <c r="AC231" s="2">
        <f t="shared" si="206"/>
        <v>31</v>
      </c>
      <c r="AD231" s="20"/>
      <c r="AE231" s="18"/>
      <c r="AF231" s="233"/>
      <c r="AG231" s="234"/>
      <c r="AH231" s="28"/>
      <c r="AI231" s="238" t="str">
        <f t="shared" ca="1" si="207"/>
        <v/>
      </c>
      <c r="AJ231" s="239"/>
      <c r="AK231" s="239"/>
      <c r="AL231" s="239"/>
      <c r="AM231" s="239"/>
      <c r="AN231" s="239"/>
      <c r="AO231" s="239"/>
      <c r="AP231" s="239"/>
      <c r="AQ231" s="240"/>
      <c r="AR231" s="28"/>
      <c r="AS231" s="138" t="str">
        <f t="shared" ca="1" si="208"/>
        <v/>
      </c>
      <c r="AT231" s="19"/>
      <c r="AU231" s="169" t="str">
        <f>IFERROR(IF($AF231="","",IF($BO231="","",IF($BO231&lt;1,"",COUNTIFS($AF$101:$AF231,$AF231,$BO$101:$BO231,"&gt;=1")))),"")</f>
        <v/>
      </c>
      <c r="AV231" s="20"/>
      <c r="AZ231" s="36" t="str">
        <f>IFERROR(IF($AF231="","",IF($AG231=GRADE.LTR\W,GRADE.LTR\W,IF($AG231="",GRADE.LTR\W,(  IF($X231=LVL\REM,GRADE.LTR\P,GRADE.LTR\C)  )))),"")</f>
        <v/>
      </c>
      <c r="BM231" s="35" t="str">
        <f t="shared" si="209"/>
        <v/>
      </c>
      <c r="BN231" s="33"/>
      <c r="BO231" s="35" t="str">
        <f t="shared" si="210"/>
        <v/>
      </c>
      <c r="BP231" s="33"/>
      <c r="BQ231" s="35" t="str">
        <f t="shared" si="211"/>
        <v/>
      </c>
      <c r="BS231" s="37" t="str">
        <f t="shared" si="212"/>
        <v/>
      </c>
      <c r="BT231" s="43"/>
      <c r="BU231" s="37" t="str">
        <f t="shared" si="219"/>
        <v/>
      </c>
      <c r="BZ231" s="34" t="str">
        <f t="shared" ca="1" si="213"/>
        <v/>
      </c>
      <c r="CI231" s="44" t="str">
        <f t="shared" si="214"/>
        <v/>
      </c>
      <c r="CM231" s="35"/>
      <c r="CN231" s="33"/>
      <c r="CO231" s="35"/>
      <c r="CP231" s="33"/>
      <c r="CQ231" s="35" t="str">
        <f t="shared" si="254"/>
        <v/>
      </c>
      <c r="CS231" s="37" t="str">
        <f t="shared" si="255"/>
        <v/>
      </c>
      <c r="CT231" s="43"/>
      <c r="CU231" s="37" t="str">
        <f t="shared" si="220"/>
        <v/>
      </c>
      <c r="CW231" s="37" t="str">
        <f>IFERROR(IFERROR(IF(CI231="","",SUMIFS(CU$101:CU231,$B$101:$B231,SWITCH\CALC\ACTIVE&amp;"*",$X$101:$X231, IF(CALCULATOR\LVL\FORMAT\ENTRY&lt;&gt;MARKER\CHECK,LVL\COL,"&gt;"""))),"") / IFERROR(IF(CI231="","",SUMIFS($BO$101:$BO231,$B$101:$B231,SWITCH\CALC\ACTIVE&amp;"*",$X$101:$X231, IF(CALCULATOR\LVL\FORMAT\ENTRY&lt;&gt;MARKER\CHECK,LVL\COL,"&gt;"""))),""),"")</f>
        <v/>
      </c>
      <c r="DI231" s="44" t="str">
        <f t="shared" si="215"/>
        <v/>
      </c>
      <c r="DM231" s="35"/>
      <c r="DN231" s="33"/>
      <c r="DO231" s="35"/>
      <c r="DP231" s="33"/>
      <c r="DQ231" s="35" t="str">
        <f t="shared" si="256"/>
        <v/>
      </c>
      <c r="DS231" s="37" t="str">
        <f t="shared" si="257"/>
        <v/>
      </c>
      <c r="DT231" s="43"/>
      <c r="DU231" s="37" t="str">
        <f t="shared" si="221"/>
        <v/>
      </c>
      <c r="DW231" s="37" t="str">
        <f>IFERROR(IFERROR(IF(DI231="","",SUMIFS(DU$101:DU231,$B$101:$B231,SWITCH\CALC\ACTIVE&amp;"*",$X$101:$X231, IF(CALCULATOR\LVL\FORMAT\ENTRY&lt;&gt;MARKER\CHECK,LVL\COL,"&gt;"""))),"") / IFERROR(IF(DI231="","",SUMIFS($BO$101:$BO231,$B$101:$B231,SWITCH\CALC\ACTIVE&amp;"*",$X$101:$X231, IF(CALCULATOR\LVL\FORMAT\ENTRY&lt;&gt;MARKER\CHECK,LVL\COL,"&gt;"""))),""),"")</f>
        <v/>
      </c>
      <c r="EI231" s="44" t="str">
        <f t="shared" si="216"/>
        <v/>
      </c>
      <c r="EM231" s="35"/>
      <c r="EN231" s="33"/>
      <c r="EO231" s="35"/>
      <c r="EP231" s="33"/>
      <c r="EQ231" s="35" t="str">
        <f t="shared" si="258"/>
        <v/>
      </c>
      <c r="ES231" s="37" t="str">
        <f t="shared" si="259"/>
        <v/>
      </c>
      <c r="ET231" s="43"/>
      <c r="EU231" s="37" t="str">
        <f t="shared" si="222"/>
        <v/>
      </c>
      <c r="EW231" s="37" t="str">
        <f>IFERROR(IFERROR(IF(EI231="","",SUMIFS(EU$101:EU231,$B$101:$B231,SWITCH\CALC\ACTIVE&amp;"*",$X$101:$X231, IF(CALCULATOR\LVL\FORMAT\ENTRY&lt;&gt;MARKER\CHECK,LVL\COL,"&gt;"""))),"") / IFERROR(IF(EI231="","",SUMIFS($BO$101:$BO231,$B$101:$B231,SWITCH\CALC\ACTIVE&amp;"*",$X$101:$X231, IF(CALCULATOR\LVL\FORMAT\ENTRY&lt;&gt;MARKER\CHECK,LVL\COL,"&gt;"""))),""),"")</f>
        <v/>
      </c>
      <c r="FI231" s="44" t="str">
        <f t="shared" si="217"/>
        <v/>
      </c>
      <c r="FM231" s="35"/>
      <c r="FN231" s="33"/>
      <c r="FO231" s="35"/>
      <c r="FP231" s="33"/>
      <c r="FQ231" s="35" t="str">
        <f t="shared" si="260"/>
        <v/>
      </c>
      <c r="FS231" s="37" t="str">
        <f t="shared" si="261"/>
        <v/>
      </c>
      <c r="FT231" s="43"/>
      <c r="FU231" s="37" t="str">
        <f t="shared" si="223"/>
        <v/>
      </c>
      <c r="FW231" s="37" t="str">
        <f>IFERROR(IFERROR(IF(FI231="","",SUMIFS(FU$101:FU231,$B$101:$B231,SWITCH\CALC\ACTIVE&amp;"*",$X$101:$X231, IF(CALCULATOR\LVL\FORMAT\ENTRY&lt;&gt;MARKER\CHECK,LVL\COL,"&gt;"""))),"") / IFERROR(IF(FI231="","",SUMIFS($BO$101:$BO231,$B$101:$B231,SWITCH\CALC\ACTIVE&amp;"*",$X$101:$X231, IF(CALCULATOR\LVL\FORMAT\ENTRY&lt;&gt;MARKER\CHECK,LVL\COL,"&gt;"""))),""),"")</f>
        <v/>
      </c>
      <c r="FX231" s="175"/>
      <c r="FZ231" s="37" t="str">
        <f t="shared" ca="1" si="262"/>
        <v/>
      </c>
      <c r="GA231" s="37" t="str">
        <f t="shared" ref="GA231:GM231" ca="1" si="265">IFERROR(IF($J231=LARGE($J$101:$J$300,GA$98), ( INDEX( INDIRECT($FY$95),MATCH(LARGE($J$101:$J$300,GA$98),$J$101:$J$300,0)) ), FZ231 ),"")</f>
        <v/>
      </c>
      <c r="GB231" s="37" t="str">
        <f t="shared" ca="1" si="265"/>
        <v/>
      </c>
      <c r="GC231" s="37" t="str">
        <f t="shared" ca="1" si="265"/>
        <v/>
      </c>
      <c r="GD231" s="37" t="str">
        <f t="shared" ca="1" si="265"/>
        <v/>
      </c>
      <c r="GE231" s="37" t="str">
        <f t="shared" ca="1" si="265"/>
        <v/>
      </c>
      <c r="GF231" s="37" t="str">
        <f t="shared" ca="1" si="265"/>
        <v/>
      </c>
      <c r="GG231" s="37" t="str">
        <f t="shared" ca="1" si="265"/>
        <v/>
      </c>
      <c r="GH231" s="37" t="str">
        <f t="shared" ca="1" si="265"/>
        <v/>
      </c>
      <c r="GI231" s="37" t="str">
        <f t="shared" ca="1" si="265"/>
        <v/>
      </c>
      <c r="GJ231" s="37" t="str">
        <f t="shared" ca="1" si="265"/>
        <v/>
      </c>
      <c r="GK231" s="37" t="str">
        <f t="shared" ca="1" si="265"/>
        <v/>
      </c>
      <c r="GL231" s="37" t="str">
        <f t="shared" ca="1" si="265"/>
        <v/>
      </c>
      <c r="GM231" s="37" t="str">
        <f t="shared" ca="1" si="265"/>
        <v/>
      </c>
    </row>
    <row r="232" spans="2:195" ht="22.5" customHeight="1" thickTop="1" thickBot="1">
      <c r="B232" s="1" t="str">
        <f t="array" ref="B232">IFERROR(IF($AF232="","",IF($C232=SWITCH\CALC\INACTV,SWITCH\CALC\INACTV,IF($AG232="",SWITCH\CALC\ACTIVE.EST,IF(AND(LARGE(IF($AF$101:$AF$300=$AF232,$AU$101:$AU$300),1)&gt;1,$AU232=1),SWITCH\CALC\INACTV,SWITCH\CALC\ACTIVE)))),"")</f>
        <v/>
      </c>
      <c r="C232" s="1" t="str">
        <f>IFERROR(IF($AF232="","",IF(AND(CALCULATOR\LVL\FORMAT\ENTRY="",$X232&lt;&gt;LVL\COL),SWITCH\CALC\INACTV,IF($AU232=1,IF(COUNTIFS($AU233:$AU$325,"&gt;"&amp;1,$AF233:$AF$325,$AF232)&gt;0,SWITCH\CALC\INACTV,SWITCH\CALC\ACTIVE),IF($AF232="","",SWITCH\CALC\ACTIVE)))),"")</f>
        <v/>
      </c>
      <c r="F232" s="1">
        <v>32</v>
      </c>
      <c r="H232" s="142" t="str">
        <f t="shared" ca="1" si="251"/>
        <v/>
      </c>
      <c r="I232" s="140"/>
      <c r="J232" s="145" t="str">
        <f t="shared" si="252"/>
        <v/>
      </c>
      <c r="R232" s="34" t="str">
        <f t="shared" ca="1" si="253"/>
        <v/>
      </c>
      <c r="V232" s="34" t="str">
        <f t="shared" ca="1" si="204"/>
        <v/>
      </c>
      <c r="X232" s="34" t="str">
        <f t="shared" ca="1" si="205"/>
        <v/>
      </c>
      <c r="AB232" s="18"/>
      <c r="AC232" s="2">
        <f t="shared" si="206"/>
        <v>32</v>
      </c>
      <c r="AD232" s="20"/>
      <c r="AE232" s="18"/>
      <c r="AF232" s="233"/>
      <c r="AG232" s="234"/>
      <c r="AH232" s="28"/>
      <c r="AI232" s="238" t="str">
        <f t="shared" ca="1" si="207"/>
        <v/>
      </c>
      <c r="AJ232" s="239"/>
      <c r="AK232" s="239"/>
      <c r="AL232" s="239"/>
      <c r="AM232" s="239"/>
      <c r="AN232" s="239"/>
      <c r="AO232" s="239"/>
      <c r="AP232" s="239"/>
      <c r="AQ232" s="240"/>
      <c r="AR232" s="28"/>
      <c r="AS232" s="138" t="str">
        <f t="shared" ca="1" si="208"/>
        <v/>
      </c>
      <c r="AT232" s="19"/>
      <c r="AU232" s="169" t="str">
        <f>IFERROR(IF($AF232="","",IF($BO232="","",IF($BO232&lt;1,"",COUNTIFS($AF$101:$AF232,$AF232,$BO$101:$BO232,"&gt;=1")))),"")</f>
        <v/>
      </c>
      <c r="AV232" s="20"/>
      <c r="AZ232" s="36" t="str">
        <f>IFERROR(IF($AF232="","",IF($AG232=GRADE.LTR\W,GRADE.LTR\W,IF($AG232="",GRADE.LTR\W,(  IF($X232=LVL\REM,GRADE.LTR\P,GRADE.LTR\C)  )))),"")</f>
        <v/>
      </c>
      <c r="BM232" s="35" t="str">
        <f t="shared" si="209"/>
        <v/>
      </c>
      <c r="BN232" s="33"/>
      <c r="BO232" s="35" t="str">
        <f t="shared" si="210"/>
        <v/>
      </c>
      <c r="BP232" s="33"/>
      <c r="BQ232" s="35" t="str">
        <f t="shared" si="211"/>
        <v/>
      </c>
      <c r="BS232" s="37" t="str">
        <f t="shared" si="212"/>
        <v/>
      </c>
      <c r="BT232" s="43"/>
      <c r="BU232" s="37" t="str">
        <f t="shared" si="219"/>
        <v/>
      </c>
      <c r="BZ232" s="34" t="str">
        <f t="shared" ca="1" si="213"/>
        <v/>
      </c>
      <c r="CI232" s="44" t="str">
        <f t="shared" si="214"/>
        <v/>
      </c>
      <c r="CM232" s="35"/>
      <c r="CN232" s="33"/>
      <c r="CO232" s="35"/>
      <c r="CP232" s="33"/>
      <c r="CQ232" s="35" t="str">
        <f t="shared" si="254"/>
        <v/>
      </c>
      <c r="CS232" s="37" t="str">
        <f t="shared" si="255"/>
        <v/>
      </c>
      <c r="CT232" s="43"/>
      <c r="CU232" s="37" t="str">
        <f t="shared" si="220"/>
        <v/>
      </c>
      <c r="CW232" s="37" t="str">
        <f>IFERROR(IFERROR(IF(CI232="","",SUMIFS(CU$101:CU232,$B$101:$B232,SWITCH\CALC\ACTIVE&amp;"*",$X$101:$X232, IF(CALCULATOR\LVL\FORMAT\ENTRY&lt;&gt;MARKER\CHECK,LVL\COL,"&gt;"""))),"") / IFERROR(IF(CI232="","",SUMIFS($BO$101:$BO232,$B$101:$B232,SWITCH\CALC\ACTIVE&amp;"*",$X$101:$X232, IF(CALCULATOR\LVL\FORMAT\ENTRY&lt;&gt;MARKER\CHECK,LVL\COL,"&gt;"""))),""),"")</f>
        <v/>
      </c>
      <c r="DI232" s="44" t="str">
        <f t="shared" si="215"/>
        <v/>
      </c>
      <c r="DM232" s="35"/>
      <c r="DN232" s="33"/>
      <c r="DO232" s="35"/>
      <c r="DP232" s="33"/>
      <c r="DQ232" s="35" t="str">
        <f t="shared" si="256"/>
        <v/>
      </c>
      <c r="DS232" s="37" t="str">
        <f t="shared" si="257"/>
        <v/>
      </c>
      <c r="DT232" s="43"/>
      <c r="DU232" s="37" t="str">
        <f t="shared" si="221"/>
        <v/>
      </c>
      <c r="DW232" s="37" t="str">
        <f>IFERROR(IFERROR(IF(DI232="","",SUMIFS(DU$101:DU232,$B$101:$B232,SWITCH\CALC\ACTIVE&amp;"*",$X$101:$X232, IF(CALCULATOR\LVL\FORMAT\ENTRY&lt;&gt;MARKER\CHECK,LVL\COL,"&gt;"""))),"") / IFERROR(IF(DI232="","",SUMIFS($BO$101:$BO232,$B$101:$B232,SWITCH\CALC\ACTIVE&amp;"*",$X$101:$X232, IF(CALCULATOR\LVL\FORMAT\ENTRY&lt;&gt;MARKER\CHECK,LVL\COL,"&gt;"""))),""),"")</f>
        <v/>
      </c>
      <c r="EI232" s="44" t="str">
        <f t="shared" si="216"/>
        <v/>
      </c>
      <c r="EM232" s="35"/>
      <c r="EN232" s="33"/>
      <c r="EO232" s="35"/>
      <c r="EP232" s="33"/>
      <c r="EQ232" s="35" t="str">
        <f t="shared" si="258"/>
        <v/>
      </c>
      <c r="ES232" s="37" t="str">
        <f t="shared" si="259"/>
        <v/>
      </c>
      <c r="ET232" s="43"/>
      <c r="EU232" s="37" t="str">
        <f t="shared" si="222"/>
        <v/>
      </c>
      <c r="EW232" s="37" t="str">
        <f>IFERROR(IFERROR(IF(EI232="","",SUMIFS(EU$101:EU232,$B$101:$B232,SWITCH\CALC\ACTIVE&amp;"*",$X$101:$X232, IF(CALCULATOR\LVL\FORMAT\ENTRY&lt;&gt;MARKER\CHECK,LVL\COL,"&gt;"""))),"") / IFERROR(IF(EI232="","",SUMIFS($BO$101:$BO232,$B$101:$B232,SWITCH\CALC\ACTIVE&amp;"*",$X$101:$X232, IF(CALCULATOR\LVL\FORMAT\ENTRY&lt;&gt;MARKER\CHECK,LVL\COL,"&gt;"""))),""),"")</f>
        <v/>
      </c>
      <c r="FI232" s="44" t="str">
        <f t="shared" si="217"/>
        <v/>
      </c>
      <c r="FM232" s="35"/>
      <c r="FN232" s="33"/>
      <c r="FO232" s="35"/>
      <c r="FP232" s="33"/>
      <c r="FQ232" s="35" t="str">
        <f t="shared" si="260"/>
        <v/>
      </c>
      <c r="FS232" s="37" t="str">
        <f t="shared" si="261"/>
        <v/>
      </c>
      <c r="FT232" s="43"/>
      <c r="FU232" s="37" t="str">
        <f t="shared" si="223"/>
        <v/>
      </c>
      <c r="FW232" s="37" t="str">
        <f>IFERROR(IFERROR(IF(FI232="","",SUMIFS(FU$101:FU232,$B$101:$B232,SWITCH\CALC\ACTIVE&amp;"*",$X$101:$X232, IF(CALCULATOR\LVL\FORMAT\ENTRY&lt;&gt;MARKER\CHECK,LVL\COL,"&gt;"""))),"") / IFERROR(IF(FI232="","",SUMIFS($BO$101:$BO232,$B$101:$B232,SWITCH\CALC\ACTIVE&amp;"*",$X$101:$X232, IF(CALCULATOR\LVL\FORMAT\ENTRY&lt;&gt;MARKER\CHECK,LVL\COL,"&gt;"""))),""),"")</f>
        <v/>
      </c>
      <c r="FX232" s="175"/>
      <c r="FZ232" s="37" t="str">
        <f t="shared" ca="1" si="262"/>
        <v/>
      </c>
      <c r="GA232" s="37" t="str">
        <f t="shared" ref="GA232:GM232" ca="1" si="266">IFERROR(IF($J232=LARGE($J$101:$J$300,GA$98), ( INDEX( INDIRECT($FY$95),MATCH(LARGE($J$101:$J$300,GA$98),$J$101:$J$300,0)) ), FZ232 ),"")</f>
        <v/>
      </c>
      <c r="GB232" s="37" t="str">
        <f t="shared" ca="1" si="266"/>
        <v/>
      </c>
      <c r="GC232" s="37" t="str">
        <f t="shared" ca="1" si="266"/>
        <v/>
      </c>
      <c r="GD232" s="37" t="str">
        <f t="shared" ca="1" si="266"/>
        <v/>
      </c>
      <c r="GE232" s="37" t="str">
        <f t="shared" ca="1" si="266"/>
        <v/>
      </c>
      <c r="GF232" s="37" t="str">
        <f t="shared" ca="1" si="266"/>
        <v/>
      </c>
      <c r="GG232" s="37" t="str">
        <f t="shared" ca="1" si="266"/>
        <v/>
      </c>
      <c r="GH232" s="37" t="str">
        <f t="shared" ca="1" si="266"/>
        <v/>
      </c>
      <c r="GI232" s="37" t="str">
        <f t="shared" ca="1" si="266"/>
        <v/>
      </c>
      <c r="GJ232" s="37" t="str">
        <f t="shared" ca="1" si="266"/>
        <v/>
      </c>
      <c r="GK232" s="37" t="str">
        <f t="shared" ca="1" si="266"/>
        <v/>
      </c>
      <c r="GL232" s="37" t="str">
        <f t="shared" ca="1" si="266"/>
        <v/>
      </c>
      <c r="GM232" s="37" t="str">
        <f t="shared" ca="1" si="266"/>
        <v/>
      </c>
    </row>
    <row r="233" spans="2:195" ht="22.5" customHeight="1" thickTop="1" thickBot="1">
      <c r="B233" s="1" t="str">
        <f t="array" ref="B233">IFERROR(IF($AF233="","",IF($C233=SWITCH\CALC\INACTV,SWITCH\CALC\INACTV,IF($AG233="",SWITCH\CALC\ACTIVE.EST,IF(AND(LARGE(IF($AF$101:$AF$300=$AF233,$AU$101:$AU$300),1)&gt;1,$AU233=1),SWITCH\CALC\INACTV,SWITCH\CALC\ACTIVE)))),"")</f>
        <v/>
      </c>
      <c r="C233" s="1" t="str">
        <f>IFERROR(IF($AF233="","",IF(AND(CALCULATOR\LVL\FORMAT\ENTRY="",$X233&lt;&gt;LVL\COL),SWITCH\CALC\INACTV,IF($AU233=1,IF(COUNTIFS($AU234:$AU$325,"&gt;"&amp;1,$AF234:$AF$325,$AF233)&gt;0,SWITCH\CALC\INACTV,SWITCH\CALC\ACTIVE),IF($AF233="","",SWITCH\CALC\ACTIVE)))),"")</f>
        <v/>
      </c>
      <c r="F233" s="1">
        <v>33</v>
      </c>
      <c r="H233" s="142" t="str">
        <f t="shared" ca="1" si="251"/>
        <v/>
      </c>
      <c r="I233" s="140"/>
      <c r="J233" s="145" t="str">
        <f t="shared" si="252"/>
        <v/>
      </c>
      <c r="R233" s="34" t="str">
        <f t="shared" ca="1" si="253"/>
        <v/>
      </c>
      <c r="V233" s="34" t="str">
        <f t="shared" ref="V233:V264" ca="1" si="267">IFERROR(IF($AF233="","","GRADE.LTR\"&amp;IF(MID($AF233,5,1)="0","REM"&amp;( IF(INDEX(INDIRECT(V$2),MATCH($AF233,INDIRECT(CALCULATOR\\GRADE.DIST\COU\LIST),0))&gt;=0.2,".P_F",".A_F") ),"COL")),"")</f>
        <v/>
      </c>
      <c r="X233" s="34" t="str">
        <f t="shared" ref="X233:X264" ca="1" si="268">IFERROR(IF($AF233="","",INDEX(INDIRECT(X$2),MATCH($AF233,INDIRECT(CALCULATOR\\GRADE.DIST\COU\LIST),0))),"")</f>
        <v/>
      </c>
      <c r="AB233" s="18"/>
      <c r="AC233" s="2">
        <f t="shared" ref="AC233:AC264" si="269">IFERROR(IF(AND($AF233&gt;"",$AG233=""),GRADE.LTR_EST\SYMBOL,$F233),$F233)</f>
        <v>33</v>
      </c>
      <c r="AD233" s="20"/>
      <c r="AE233" s="18"/>
      <c r="AF233" s="233"/>
      <c r="AG233" s="234"/>
      <c r="AH233" s="28"/>
      <c r="AI233" s="238" t="str">
        <f t="shared" ref="AI233:AI264" ca="1" si="270">IFERROR(IF($AF233="","",INDEX(INDIRECT(AG$2),MATCH($AF233,INDIRECT(CALCULATOR\\GRADE.DIST\COU\LIST),0))),"")</f>
        <v/>
      </c>
      <c r="AJ233" s="239"/>
      <c r="AK233" s="239"/>
      <c r="AL233" s="239"/>
      <c r="AM233" s="239"/>
      <c r="AN233" s="239"/>
      <c r="AO233" s="239"/>
      <c r="AP233" s="239"/>
      <c r="AQ233" s="240"/>
      <c r="AR233" s="28"/>
      <c r="AS233" s="138" t="str">
        <f t="shared" ref="AS233:AS264" ca="1" si="271">IFERROR(IF($AF233="","",_xlfn.NUMBERVALUE(INDEX(INDIRECT(AO$2),MATCH($AF233,INDIRECT(CALCULATOR\\GRADE.DIST\COU\LIST),0)))),"")</f>
        <v/>
      </c>
      <c r="AT233" s="19"/>
      <c r="AU233" s="169" t="str">
        <f>IFERROR(IF($AF233="","",IF($BO233="","",IF($BO233&lt;1,"",COUNTIFS($AF$101:$AF233,$AF233,$BO$101:$BO233,"&gt;=1")))),"")</f>
        <v/>
      </c>
      <c r="AV233" s="20"/>
      <c r="AZ233" s="36" t="str">
        <f>IFERROR(IF($AF233="","",IF($AG233=GRADE.LTR\W,GRADE.LTR\W,IF($AG233="",GRADE.LTR\W,(  IF($X233=LVL\REM,GRADE.LTR\P,GRADE.LTR\C)  )))),"")</f>
        <v/>
      </c>
      <c r="BM233" s="35" t="str">
        <f t="shared" ref="BM233:BM264" si="272">IFERROR(IF($AF233="","",IF(AND(CALCULATOR\LVL\FORMAT\LOOKUP=LVL\COL,$X233&lt;&gt;LVL\COL),"",($AS233))),"")</f>
        <v/>
      </c>
      <c r="BN233" s="33"/>
      <c r="BO233" s="35" t="str">
        <f t="shared" ref="BO233:BO264" si="273">IFERROR(IF($AF233="","",IF(AND(CALCULATOR\LVL\FORMAT\LOOKUP=LVL\COL,$X233=LVL\REM),"",IF($AZ233=GRADE.LTR\W,0,$AS233))),"")</f>
        <v/>
      </c>
      <c r="BP233" s="33"/>
      <c r="BQ233" s="35" t="str">
        <f t="shared" ref="BQ233:BQ264" si="274">IFERROR(IF($AF233="","",IF($BO233&lt;1,0,IF(BS233&lt;1,0,$BO233))),"")</f>
        <v/>
      </c>
      <c r="BS233" s="37" t="str">
        <f t="shared" ref="BS233:BS264" si="275">IFERROR(IF($AF233="","",IF(INDEX(GRADE.VAL,MATCH(IF($AG233="",$AZ233,$AG233),GRADE.LTR,0))="","",INDEX(GRADE.VAL,MATCH(IF($AG233="",$AZ233,$AG233),GRADE.LTR,0)))),"")</f>
        <v/>
      </c>
      <c r="BT233" s="43"/>
      <c r="BU233" s="37" t="str">
        <f t="shared" si="219"/>
        <v/>
      </c>
      <c r="BZ233" s="34" t="str">
        <f t="shared" ref="BZ233:BZ264" ca="1" si="276">IFERROR(INDEX(INDIRECT( IF(COUNTIFS(CALCULATOR\COU\RTK\RANGE,$AF233,CALCULATOR\GRADE\RTK\RANGE,GRADE.LTR\D)=1, BZ$1,IF(COUNTIFS(CALCULATOR\COU\RTK\RANGE,$AF233,CALCULATOR\GRADE\RTK\RANGE,GRADE.LTR\F)=1, BZ$2,BZ$3))  ),MATCH($AF233,INDIRECT(CALCULATOR\\GRADE.DIST\COU\LIST),0)),"")</f>
        <v/>
      </c>
      <c r="CI233" s="44" t="str">
        <f t="shared" ref="CI233:CI264" si="277">IFERROR(IF($AF233="","",IF($J233="",IF($AG233="",$AZ233,$AG233),IF($J233&gt;=1,INDEX($AZ$301:$AZ$325,MATCH($J233,$J$301:$J$325,0)),IF($AG233="",$AZ233,$AG233)))),"")</f>
        <v/>
      </c>
      <c r="CM233" s="35"/>
      <c r="CN233" s="33"/>
      <c r="CO233" s="35"/>
      <c r="CP233" s="33"/>
      <c r="CQ233" s="35" t="str">
        <f t="shared" si="254"/>
        <v/>
      </c>
      <c r="CS233" s="37" t="str">
        <f t="shared" si="255"/>
        <v/>
      </c>
      <c r="CT233" s="43"/>
      <c r="CU233" s="37" t="str">
        <f t="shared" si="220"/>
        <v/>
      </c>
      <c r="CW233" s="37" t="str">
        <f>IFERROR(IFERROR(IF(CI233="","",SUMIFS(CU$101:CU233,$B$101:$B233,SWITCH\CALC\ACTIVE&amp;"*",$X$101:$X233, IF(CALCULATOR\LVL\FORMAT\ENTRY&lt;&gt;MARKER\CHECK,LVL\COL,"&gt;"""))),"") / IFERROR(IF(CI233="","",SUMIFS($BO$101:$BO233,$B$101:$B233,SWITCH\CALC\ACTIVE&amp;"*",$X$101:$X233, IF(CALCULATOR\LVL\FORMAT\ENTRY&lt;&gt;MARKER\CHECK,LVL\COL,"&gt;"""))),""),"")</f>
        <v/>
      </c>
      <c r="DI233" s="44" t="str">
        <f t="shared" ref="DI233:DI264" si="278">IFERROR(IF($AF233="","",IF($J233="",IF($AG233="",$AZ233,$AG233),IF($J233&gt;=1, GRADE.LTR\A,IF($AG233="",$AZ233,$AG233)))),"")</f>
        <v/>
      </c>
      <c r="DM233" s="35"/>
      <c r="DN233" s="33"/>
      <c r="DO233" s="35"/>
      <c r="DP233" s="33"/>
      <c r="DQ233" s="35" t="str">
        <f t="shared" si="256"/>
        <v/>
      </c>
      <c r="DS233" s="37" t="str">
        <f t="shared" si="257"/>
        <v/>
      </c>
      <c r="DT233" s="43"/>
      <c r="DU233" s="37" t="str">
        <f t="shared" si="221"/>
        <v/>
      </c>
      <c r="DW233" s="37" t="str">
        <f>IFERROR(IFERROR(IF(DI233="","",SUMIFS(DU$101:DU233,$B$101:$B233,SWITCH\CALC\ACTIVE&amp;"*",$X$101:$X233, IF(CALCULATOR\LVL\FORMAT\ENTRY&lt;&gt;MARKER\CHECK,LVL\COL,"&gt;"""))),"") / IFERROR(IF(DI233="","",SUMIFS($BO$101:$BO233,$B$101:$B233,SWITCH\CALC\ACTIVE&amp;"*",$X$101:$X233, IF(CALCULATOR\LVL\FORMAT\ENTRY&lt;&gt;MARKER\CHECK,LVL\COL,"&gt;"""))),""),"")</f>
        <v/>
      </c>
      <c r="EI233" s="44" t="str">
        <f t="shared" ref="EI233:EI264" si="279">IFERROR(IF($AF233="","",IF($J233="",IF($AG233="",$AZ233,$AG233),IF($J233&gt;=1, GRADE.LTR\F,IF($AG233="",$AZ233,$AG233)))),"")</f>
        <v/>
      </c>
      <c r="EM233" s="35"/>
      <c r="EN233" s="33"/>
      <c r="EO233" s="35"/>
      <c r="EP233" s="33"/>
      <c r="EQ233" s="35" t="str">
        <f t="shared" si="258"/>
        <v/>
      </c>
      <c r="ES233" s="37" t="str">
        <f t="shared" si="259"/>
        <v/>
      </c>
      <c r="ET233" s="43"/>
      <c r="EU233" s="37" t="str">
        <f t="shared" si="222"/>
        <v/>
      </c>
      <c r="EW233" s="37" t="str">
        <f>IFERROR(IFERROR(IF(EI233="","",SUMIFS(EU$101:EU233,$B$101:$B233,SWITCH\CALC\ACTIVE&amp;"*",$X$101:$X233, IF(CALCULATOR\LVL\FORMAT\ENTRY&lt;&gt;MARKER\CHECK,LVL\COL,"&gt;"""))),"") / IFERROR(IF(EI233="","",SUMIFS($BO$101:$BO233,$B$101:$B233,SWITCH\CALC\ACTIVE&amp;"*",$X$101:$X233, IF(CALCULATOR\LVL\FORMAT\ENTRY&lt;&gt;MARKER\CHECK,LVL\COL,"&gt;"""))),""),"")</f>
        <v/>
      </c>
      <c r="FI233" s="44" t="str">
        <f t="shared" ref="FI233:FI264" si="280">IFERROR( IF($AF233="","",IF($J233="",IF($AG233="",$AZ233,$AG233),IF($J233&gt;=1,INDEX($BD$301:$BD$325,MATCH($J233,$J$301:$J$325,0)),IF($AG233="",$AZ233,$AG233)))),"")</f>
        <v/>
      </c>
      <c r="FM233" s="35"/>
      <c r="FN233" s="33"/>
      <c r="FO233" s="35"/>
      <c r="FP233" s="33"/>
      <c r="FQ233" s="35" t="str">
        <f t="shared" si="260"/>
        <v/>
      </c>
      <c r="FS233" s="37" t="str">
        <f t="shared" si="261"/>
        <v/>
      </c>
      <c r="FT233" s="43"/>
      <c r="FU233" s="37" t="str">
        <f t="shared" si="223"/>
        <v/>
      </c>
      <c r="FW233" s="37" t="str">
        <f>IFERROR(IFERROR(IF(FI233="","",SUMIFS(FU$101:FU233,$B$101:$B233,SWITCH\CALC\ACTIVE&amp;"*",$X$101:$X233, IF(CALCULATOR\LVL\FORMAT\ENTRY&lt;&gt;MARKER\CHECK,LVL\COL,"&gt;"""))),"") / IFERROR(IF(FI233="","",SUMIFS($BO$101:$BO233,$B$101:$B233,SWITCH\CALC\ACTIVE&amp;"*",$X$101:$X233, IF(CALCULATOR\LVL\FORMAT\ENTRY&lt;&gt;MARKER\CHECK,LVL\COL,"&gt;"""))),""),"")</f>
        <v/>
      </c>
      <c r="FX233" s="175"/>
      <c r="FZ233" s="37" t="str">
        <f t="shared" ca="1" si="262"/>
        <v/>
      </c>
      <c r="GA233" s="37" t="str">
        <f t="shared" ref="GA233:GM233" ca="1" si="281">IFERROR(IF($J233=LARGE($J$101:$J$300,GA$98), ( INDEX( INDIRECT($FY$95),MATCH(LARGE($J$101:$J$300,GA$98),$J$101:$J$300,0)) ), FZ233 ),"")</f>
        <v/>
      </c>
      <c r="GB233" s="37" t="str">
        <f t="shared" ca="1" si="281"/>
        <v/>
      </c>
      <c r="GC233" s="37" t="str">
        <f t="shared" ca="1" si="281"/>
        <v/>
      </c>
      <c r="GD233" s="37" t="str">
        <f t="shared" ca="1" si="281"/>
        <v/>
      </c>
      <c r="GE233" s="37" t="str">
        <f t="shared" ca="1" si="281"/>
        <v/>
      </c>
      <c r="GF233" s="37" t="str">
        <f t="shared" ca="1" si="281"/>
        <v/>
      </c>
      <c r="GG233" s="37" t="str">
        <f t="shared" ca="1" si="281"/>
        <v/>
      </c>
      <c r="GH233" s="37" t="str">
        <f t="shared" ca="1" si="281"/>
        <v/>
      </c>
      <c r="GI233" s="37" t="str">
        <f t="shared" ca="1" si="281"/>
        <v/>
      </c>
      <c r="GJ233" s="37" t="str">
        <f t="shared" ca="1" si="281"/>
        <v/>
      </c>
      <c r="GK233" s="37" t="str">
        <f t="shared" ca="1" si="281"/>
        <v/>
      </c>
      <c r="GL233" s="37" t="str">
        <f t="shared" ca="1" si="281"/>
        <v/>
      </c>
      <c r="GM233" s="37" t="str">
        <f t="shared" ca="1" si="281"/>
        <v/>
      </c>
    </row>
    <row r="234" spans="2:195" ht="22.5" customHeight="1" thickTop="1" thickBot="1">
      <c r="B234" s="1" t="str">
        <f t="array" ref="B234">IFERROR(IF($AF234="","",IF($C234=SWITCH\CALC\INACTV,SWITCH\CALC\INACTV,IF($AG234="",SWITCH\CALC\ACTIVE.EST,IF(AND(LARGE(IF($AF$101:$AF$300=$AF234,$AU$101:$AU$300),1)&gt;1,$AU234=1),SWITCH\CALC\INACTV,SWITCH\CALC\ACTIVE)))),"")</f>
        <v/>
      </c>
      <c r="C234" s="1" t="str">
        <f>IFERROR(IF($AF234="","",IF(AND(CALCULATOR\LVL\FORMAT\ENTRY="",$X234&lt;&gt;LVL\COL),SWITCH\CALC\INACTV,IF($AU234=1,IF(COUNTIFS($AU235:$AU$325,"&gt;"&amp;1,$AF235:$AF$325,$AF234)&gt;0,SWITCH\CALC\INACTV,SWITCH\CALC\ACTIVE),IF($AF234="","",SWITCH\CALC\ACTIVE)))),"")</f>
        <v/>
      </c>
      <c r="F234" s="1">
        <v>34</v>
      </c>
      <c r="H234" s="142" t="str">
        <f t="shared" ca="1" si="251"/>
        <v/>
      </c>
      <c r="I234" s="140"/>
      <c r="J234" s="145" t="str">
        <f t="shared" si="252"/>
        <v/>
      </c>
      <c r="R234" s="34" t="str">
        <f t="shared" ca="1" si="253"/>
        <v/>
      </c>
      <c r="V234" s="34" t="str">
        <f t="shared" ca="1" si="267"/>
        <v/>
      </c>
      <c r="X234" s="34" t="str">
        <f t="shared" ca="1" si="268"/>
        <v/>
      </c>
      <c r="AB234" s="18"/>
      <c r="AC234" s="2">
        <f t="shared" si="269"/>
        <v>34</v>
      </c>
      <c r="AD234" s="20"/>
      <c r="AE234" s="18"/>
      <c r="AF234" s="233"/>
      <c r="AG234" s="234"/>
      <c r="AH234" s="28"/>
      <c r="AI234" s="238" t="str">
        <f t="shared" ca="1" si="270"/>
        <v/>
      </c>
      <c r="AJ234" s="239"/>
      <c r="AK234" s="239"/>
      <c r="AL234" s="239"/>
      <c r="AM234" s="239"/>
      <c r="AN234" s="239"/>
      <c r="AO234" s="239"/>
      <c r="AP234" s="239"/>
      <c r="AQ234" s="240"/>
      <c r="AR234" s="28"/>
      <c r="AS234" s="138" t="str">
        <f t="shared" ca="1" si="271"/>
        <v/>
      </c>
      <c r="AT234" s="19"/>
      <c r="AU234" s="169" t="str">
        <f>IFERROR(IF($AF234="","",IF($BO234="","",IF($BO234&lt;1,"",COUNTIFS($AF$101:$AF234,$AF234,$BO$101:$BO234,"&gt;=1")))),"")</f>
        <v/>
      </c>
      <c r="AV234" s="20"/>
      <c r="AZ234" s="36" t="str">
        <f>IFERROR(IF($AF234="","",IF($AG234=GRADE.LTR\W,GRADE.LTR\W,IF($AG234="",GRADE.LTR\W,(  IF($X234=LVL\REM,GRADE.LTR\P,GRADE.LTR\C)  )))),"")</f>
        <v/>
      </c>
      <c r="BM234" s="35" t="str">
        <f t="shared" si="272"/>
        <v/>
      </c>
      <c r="BN234" s="33"/>
      <c r="BO234" s="35" t="str">
        <f t="shared" si="273"/>
        <v/>
      </c>
      <c r="BP234" s="33"/>
      <c r="BQ234" s="35" t="str">
        <f t="shared" si="274"/>
        <v/>
      </c>
      <c r="BS234" s="37" t="str">
        <f t="shared" si="275"/>
        <v/>
      </c>
      <c r="BT234" s="43"/>
      <c r="BU234" s="37" t="str">
        <f t="shared" si="219"/>
        <v/>
      </c>
      <c r="BZ234" s="34" t="str">
        <f t="shared" ca="1" si="276"/>
        <v/>
      </c>
      <c r="CI234" s="44" t="str">
        <f t="shared" si="277"/>
        <v/>
      </c>
      <c r="CM234" s="35"/>
      <c r="CN234" s="33"/>
      <c r="CO234" s="35"/>
      <c r="CP234" s="33"/>
      <c r="CQ234" s="35" t="str">
        <f t="shared" si="254"/>
        <v/>
      </c>
      <c r="CS234" s="37" t="str">
        <f t="shared" si="255"/>
        <v/>
      </c>
      <c r="CT234" s="43"/>
      <c r="CU234" s="37" t="str">
        <f t="shared" si="220"/>
        <v/>
      </c>
      <c r="CW234" s="37" t="str">
        <f>IFERROR(IFERROR(IF(CI234="","",SUMIFS(CU$101:CU234,$B$101:$B234,SWITCH\CALC\ACTIVE&amp;"*",$X$101:$X234, IF(CALCULATOR\LVL\FORMAT\ENTRY&lt;&gt;MARKER\CHECK,LVL\COL,"&gt;"""))),"") / IFERROR(IF(CI234="","",SUMIFS($BO$101:$BO234,$B$101:$B234,SWITCH\CALC\ACTIVE&amp;"*",$X$101:$X234, IF(CALCULATOR\LVL\FORMAT\ENTRY&lt;&gt;MARKER\CHECK,LVL\COL,"&gt;"""))),""),"")</f>
        <v/>
      </c>
      <c r="DI234" s="44" t="str">
        <f t="shared" si="278"/>
        <v/>
      </c>
      <c r="DM234" s="35"/>
      <c r="DN234" s="33"/>
      <c r="DO234" s="35"/>
      <c r="DP234" s="33"/>
      <c r="DQ234" s="35" t="str">
        <f t="shared" si="256"/>
        <v/>
      </c>
      <c r="DS234" s="37" t="str">
        <f t="shared" si="257"/>
        <v/>
      </c>
      <c r="DT234" s="43"/>
      <c r="DU234" s="37" t="str">
        <f t="shared" si="221"/>
        <v/>
      </c>
      <c r="DW234" s="37" t="str">
        <f>IFERROR(IFERROR(IF(DI234="","",SUMIFS(DU$101:DU234,$B$101:$B234,SWITCH\CALC\ACTIVE&amp;"*",$X$101:$X234, IF(CALCULATOR\LVL\FORMAT\ENTRY&lt;&gt;MARKER\CHECK,LVL\COL,"&gt;"""))),"") / IFERROR(IF(DI234="","",SUMIFS($BO$101:$BO234,$B$101:$B234,SWITCH\CALC\ACTIVE&amp;"*",$X$101:$X234, IF(CALCULATOR\LVL\FORMAT\ENTRY&lt;&gt;MARKER\CHECK,LVL\COL,"&gt;"""))),""),"")</f>
        <v/>
      </c>
      <c r="EI234" s="44" t="str">
        <f t="shared" si="279"/>
        <v/>
      </c>
      <c r="EM234" s="35"/>
      <c r="EN234" s="33"/>
      <c r="EO234" s="35"/>
      <c r="EP234" s="33"/>
      <c r="EQ234" s="35" t="str">
        <f t="shared" si="258"/>
        <v/>
      </c>
      <c r="ES234" s="37" t="str">
        <f t="shared" si="259"/>
        <v/>
      </c>
      <c r="ET234" s="43"/>
      <c r="EU234" s="37" t="str">
        <f t="shared" si="222"/>
        <v/>
      </c>
      <c r="EW234" s="37" t="str">
        <f>IFERROR(IFERROR(IF(EI234="","",SUMIFS(EU$101:EU234,$B$101:$B234,SWITCH\CALC\ACTIVE&amp;"*",$X$101:$X234, IF(CALCULATOR\LVL\FORMAT\ENTRY&lt;&gt;MARKER\CHECK,LVL\COL,"&gt;"""))),"") / IFERROR(IF(EI234="","",SUMIFS($BO$101:$BO234,$B$101:$B234,SWITCH\CALC\ACTIVE&amp;"*",$X$101:$X234, IF(CALCULATOR\LVL\FORMAT\ENTRY&lt;&gt;MARKER\CHECK,LVL\COL,"&gt;"""))),""),"")</f>
        <v/>
      </c>
      <c r="FI234" s="44" t="str">
        <f t="shared" si="280"/>
        <v/>
      </c>
      <c r="FM234" s="35"/>
      <c r="FN234" s="33"/>
      <c r="FO234" s="35"/>
      <c r="FP234" s="33"/>
      <c r="FQ234" s="35" t="str">
        <f t="shared" si="260"/>
        <v/>
      </c>
      <c r="FS234" s="37" t="str">
        <f t="shared" si="261"/>
        <v/>
      </c>
      <c r="FT234" s="43"/>
      <c r="FU234" s="37" t="str">
        <f t="shared" si="223"/>
        <v/>
      </c>
      <c r="FW234" s="37" t="str">
        <f>IFERROR(IFERROR(IF(FI234="","",SUMIFS(FU$101:FU234,$B$101:$B234,SWITCH\CALC\ACTIVE&amp;"*",$X$101:$X234, IF(CALCULATOR\LVL\FORMAT\ENTRY&lt;&gt;MARKER\CHECK,LVL\COL,"&gt;"""))),"") / IFERROR(IF(FI234="","",SUMIFS($BO$101:$BO234,$B$101:$B234,SWITCH\CALC\ACTIVE&amp;"*",$X$101:$X234, IF(CALCULATOR\LVL\FORMAT\ENTRY&lt;&gt;MARKER\CHECK,LVL\COL,"&gt;"""))),""),"")</f>
        <v/>
      </c>
      <c r="FX234" s="175"/>
      <c r="FZ234" s="37" t="str">
        <f t="shared" ca="1" si="262"/>
        <v/>
      </c>
      <c r="GA234" s="37" t="str">
        <f t="shared" ref="GA234:GM234" ca="1" si="282">IFERROR(IF($J234=LARGE($J$101:$J$300,GA$98), ( INDEX( INDIRECT($FY$95),MATCH(LARGE($J$101:$J$300,GA$98),$J$101:$J$300,0)) ), FZ234 ),"")</f>
        <v/>
      </c>
      <c r="GB234" s="37" t="str">
        <f t="shared" ca="1" si="282"/>
        <v/>
      </c>
      <c r="GC234" s="37" t="str">
        <f t="shared" ca="1" si="282"/>
        <v/>
      </c>
      <c r="GD234" s="37" t="str">
        <f t="shared" ca="1" si="282"/>
        <v/>
      </c>
      <c r="GE234" s="37" t="str">
        <f t="shared" ca="1" si="282"/>
        <v/>
      </c>
      <c r="GF234" s="37" t="str">
        <f t="shared" ca="1" si="282"/>
        <v/>
      </c>
      <c r="GG234" s="37" t="str">
        <f t="shared" ca="1" si="282"/>
        <v/>
      </c>
      <c r="GH234" s="37" t="str">
        <f t="shared" ca="1" si="282"/>
        <v/>
      </c>
      <c r="GI234" s="37" t="str">
        <f t="shared" ca="1" si="282"/>
        <v/>
      </c>
      <c r="GJ234" s="37" t="str">
        <f t="shared" ca="1" si="282"/>
        <v/>
      </c>
      <c r="GK234" s="37" t="str">
        <f t="shared" ca="1" si="282"/>
        <v/>
      </c>
      <c r="GL234" s="37" t="str">
        <f t="shared" ca="1" si="282"/>
        <v/>
      </c>
      <c r="GM234" s="37" t="str">
        <f t="shared" ca="1" si="282"/>
        <v/>
      </c>
    </row>
    <row r="235" spans="2:195" ht="22.5" customHeight="1" thickTop="1" thickBot="1">
      <c r="B235" s="1" t="str">
        <f t="array" ref="B235">IFERROR(IF($AF235="","",IF($C235=SWITCH\CALC\INACTV,SWITCH\CALC\INACTV,IF($AG235="",SWITCH\CALC\ACTIVE.EST,IF(AND(LARGE(IF($AF$101:$AF$300=$AF235,$AU$101:$AU$300),1)&gt;1,$AU235=1),SWITCH\CALC\INACTV,SWITCH\CALC\ACTIVE)))),"")</f>
        <v/>
      </c>
      <c r="C235" s="1" t="str">
        <f>IFERROR(IF($AF235="","",IF(AND(CALCULATOR\LVL\FORMAT\ENTRY="",$X235&lt;&gt;LVL\COL),SWITCH\CALC\INACTV,IF($AU235=1,IF(COUNTIFS($AU236:$AU$325,"&gt;"&amp;1,$AF236:$AF$325,$AF235)&gt;0,SWITCH\CALC\INACTV,SWITCH\CALC\ACTIVE),IF($AF235="","",SWITCH\CALC\ACTIVE)))),"")</f>
        <v/>
      </c>
      <c r="F235" s="1">
        <v>35</v>
      </c>
      <c r="H235" s="142" t="str">
        <f t="shared" ca="1" si="251"/>
        <v/>
      </c>
      <c r="I235" s="140"/>
      <c r="J235" s="145" t="str">
        <f t="shared" si="252"/>
        <v/>
      </c>
      <c r="R235" s="34" t="str">
        <f t="shared" ca="1" si="253"/>
        <v/>
      </c>
      <c r="V235" s="34" t="str">
        <f t="shared" ca="1" si="267"/>
        <v/>
      </c>
      <c r="X235" s="34" t="str">
        <f t="shared" ca="1" si="268"/>
        <v/>
      </c>
      <c r="AB235" s="18"/>
      <c r="AC235" s="2">
        <f t="shared" si="269"/>
        <v>35</v>
      </c>
      <c r="AD235" s="20"/>
      <c r="AE235" s="18"/>
      <c r="AF235" s="233"/>
      <c r="AG235" s="234"/>
      <c r="AH235" s="28"/>
      <c r="AI235" s="238" t="str">
        <f t="shared" ca="1" si="270"/>
        <v/>
      </c>
      <c r="AJ235" s="239"/>
      <c r="AK235" s="239"/>
      <c r="AL235" s="239"/>
      <c r="AM235" s="239"/>
      <c r="AN235" s="239"/>
      <c r="AO235" s="239"/>
      <c r="AP235" s="239"/>
      <c r="AQ235" s="240"/>
      <c r="AR235" s="28"/>
      <c r="AS235" s="138" t="str">
        <f t="shared" ca="1" si="271"/>
        <v/>
      </c>
      <c r="AT235" s="19"/>
      <c r="AU235" s="169" t="str">
        <f>IFERROR(IF($AF235="","",IF($BO235="","",IF($BO235&lt;1,"",COUNTIFS($AF$101:$AF235,$AF235,$BO$101:$BO235,"&gt;=1")))),"")</f>
        <v/>
      </c>
      <c r="AV235" s="20"/>
      <c r="AZ235" s="36" t="str">
        <f>IFERROR(IF($AF235="","",IF($AG235=GRADE.LTR\W,GRADE.LTR\W,IF($AG235="",GRADE.LTR\W,(  IF($X235=LVL\REM,GRADE.LTR\P,GRADE.LTR\C)  )))),"")</f>
        <v/>
      </c>
      <c r="BM235" s="35" t="str">
        <f t="shared" si="272"/>
        <v/>
      </c>
      <c r="BN235" s="33"/>
      <c r="BO235" s="35" t="str">
        <f t="shared" si="273"/>
        <v/>
      </c>
      <c r="BP235" s="33"/>
      <c r="BQ235" s="35" t="str">
        <f t="shared" si="274"/>
        <v/>
      </c>
      <c r="BS235" s="37" t="str">
        <f t="shared" si="275"/>
        <v/>
      </c>
      <c r="BT235" s="43"/>
      <c r="BU235" s="37" t="str">
        <f t="shared" si="219"/>
        <v/>
      </c>
      <c r="BZ235" s="34" t="str">
        <f t="shared" ca="1" si="276"/>
        <v/>
      </c>
      <c r="CI235" s="44" t="str">
        <f t="shared" si="277"/>
        <v/>
      </c>
      <c r="CM235" s="35"/>
      <c r="CN235" s="33"/>
      <c r="CO235" s="35"/>
      <c r="CP235" s="33"/>
      <c r="CQ235" s="35" t="str">
        <f t="shared" si="254"/>
        <v/>
      </c>
      <c r="CS235" s="37" t="str">
        <f t="shared" si="255"/>
        <v/>
      </c>
      <c r="CT235" s="43"/>
      <c r="CU235" s="37" t="str">
        <f t="shared" si="220"/>
        <v/>
      </c>
      <c r="CW235" s="37" t="str">
        <f>IFERROR(IFERROR(IF(CI235="","",SUMIFS(CU$101:CU235,$B$101:$B235,SWITCH\CALC\ACTIVE&amp;"*",$X$101:$X235, IF(CALCULATOR\LVL\FORMAT\ENTRY&lt;&gt;MARKER\CHECK,LVL\COL,"&gt;"""))),"") / IFERROR(IF(CI235="","",SUMIFS($BO$101:$BO235,$B$101:$B235,SWITCH\CALC\ACTIVE&amp;"*",$X$101:$X235, IF(CALCULATOR\LVL\FORMAT\ENTRY&lt;&gt;MARKER\CHECK,LVL\COL,"&gt;"""))),""),"")</f>
        <v/>
      </c>
      <c r="DI235" s="44" t="str">
        <f t="shared" si="278"/>
        <v/>
      </c>
      <c r="DM235" s="35"/>
      <c r="DN235" s="33"/>
      <c r="DO235" s="35"/>
      <c r="DP235" s="33"/>
      <c r="DQ235" s="35" t="str">
        <f t="shared" si="256"/>
        <v/>
      </c>
      <c r="DS235" s="37" t="str">
        <f t="shared" si="257"/>
        <v/>
      </c>
      <c r="DT235" s="43"/>
      <c r="DU235" s="37" t="str">
        <f t="shared" si="221"/>
        <v/>
      </c>
      <c r="DW235" s="37" t="str">
        <f>IFERROR(IFERROR(IF(DI235="","",SUMIFS(DU$101:DU235,$B$101:$B235,SWITCH\CALC\ACTIVE&amp;"*",$X$101:$X235, IF(CALCULATOR\LVL\FORMAT\ENTRY&lt;&gt;MARKER\CHECK,LVL\COL,"&gt;"""))),"") / IFERROR(IF(DI235="","",SUMIFS($BO$101:$BO235,$B$101:$B235,SWITCH\CALC\ACTIVE&amp;"*",$X$101:$X235, IF(CALCULATOR\LVL\FORMAT\ENTRY&lt;&gt;MARKER\CHECK,LVL\COL,"&gt;"""))),""),"")</f>
        <v/>
      </c>
      <c r="EI235" s="44" t="str">
        <f t="shared" si="279"/>
        <v/>
      </c>
      <c r="EM235" s="35"/>
      <c r="EN235" s="33"/>
      <c r="EO235" s="35"/>
      <c r="EP235" s="33"/>
      <c r="EQ235" s="35" t="str">
        <f t="shared" si="258"/>
        <v/>
      </c>
      <c r="ES235" s="37" t="str">
        <f t="shared" si="259"/>
        <v/>
      </c>
      <c r="ET235" s="43"/>
      <c r="EU235" s="37" t="str">
        <f t="shared" si="222"/>
        <v/>
      </c>
      <c r="EW235" s="37" t="str">
        <f>IFERROR(IFERROR(IF(EI235="","",SUMIFS(EU$101:EU235,$B$101:$B235,SWITCH\CALC\ACTIVE&amp;"*",$X$101:$X235, IF(CALCULATOR\LVL\FORMAT\ENTRY&lt;&gt;MARKER\CHECK,LVL\COL,"&gt;"""))),"") / IFERROR(IF(EI235="","",SUMIFS($BO$101:$BO235,$B$101:$B235,SWITCH\CALC\ACTIVE&amp;"*",$X$101:$X235, IF(CALCULATOR\LVL\FORMAT\ENTRY&lt;&gt;MARKER\CHECK,LVL\COL,"&gt;"""))),""),"")</f>
        <v/>
      </c>
      <c r="FI235" s="44" t="str">
        <f t="shared" si="280"/>
        <v/>
      </c>
      <c r="FM235" s="35"/>
      <c r="FN235" s="33"/>
      <c r="FO235" s="35"/>
      <c r="FP235" s="33"/>
      <c r="FQ235" s="35" t="str">
        <f t="shared" si="260"/>
        <v/>
      </c>
      <c r="FS235" s="37" t="str">
        <f t="shared" si="261"/>
        <v/>
      </c>
      <c r="FT235" s="43"/>
      <c r="FU235" s="37" t="str">
        <f t="shared" si="223"/>
        <v/>
      </c>
      <c r="FW235" s="37" t="str">
        <f>IFERROR(IFERROR(IF(FI235="","",SUMIFS(FU$101:FU235,$B$101:$B235,SWITCH\CALC\ACTIVE&amp;"*",$X$101:$X235, IF(CALCULATOR\LVL\FORMAT\ENTRY&lt;&gt;MARKER\CHECK,LVL\COL,"&gt;"""))),"") / IFERROR(IF(FI235="","",SUMIFS($BO$101:$BO235,$B$101:$B235,SWITCH\CALC\ACTIVE&amp;"*",$X$101:$X235, IF(CALCULATOR\LVL\FORMAT\ENTRY&lt;&gt;MARKER\CHECK,LVL\COL,"&gt;"""))),""),"")</f>
        <v/>
      </c>
      <c r="FX235" s="175"/>
      <c r="FZ235" s="37" t="str">
        <f t="shared" ca="1" si="262"/>
        <v/>
      </c>
      <c r="GA235" s="37" t="str">
        <f t="shared" ref="GA235:GM235" ca="1" si="283">IFERROR(IF($J235=LARGE($J$101:$J$300,GA$98), ( INDEX( INDIRECT($FY$95),MATCH(LARGE($J$101:$J$300,GA$98),$J$101:$J$300,0)) ), FZ235 ),"")</f>
        <v/>
      </c>
      <c r="GB235" s="37" t="str">
        <f t="shared" ca="1" si="283"/>
        <v/>
      </c>
      <c r="GC235" s="37" t="str">
        <f t="shared" ca="1" si="283"/>
        <v/>
      </c>
      <c r="GD235" s="37" t="str">
        <f t="shared" ca="1" si="283"/>
        <v/>
      </c>
      <c r="GE235" s="37" t="str">
        <f t="shared" ca="1" si="283"/>
        <v/>
      </c>
      <c r="GF235" s="37" t="str">
        <f t="shared" ca="1" si="283"/>
        <v/>
      </c>
      <c r="GG235" s="37" t="str">
        <f t="shared" ca="1" si="283"/>
        <v/>
      </c>
      <c r="GH235" s="37" t="str">
        <f t="shared" ca="1" si="283"/>
        <v/>
      </c>
      <c r="GI235" s="37" t="str">
        <f t="shared" ca="1" si="283"/>
        <v/>
      </c>
      <c r="GJ235" s="37" t="str">
        <f t="shared" ca="1" si="283"/>
        <v/>
      </c>
      <c r="GK235" s="37" t="str">
        <f t="shared" ca="1" si="283"/>
        <v/>
      </c>
      <c r="GL235" s="37" t="str">
        <f t="shared" ca="1" si="283"/>
        <v/>
      </c>
      <c r="GM235" s="37" t="str">
        <f t="shared" ca="1" si="283"/>
        <v/>
      </c>
    </row>
    <row r="236" spans="2:195" ht="22.5" customHeight="1" thickTop="1" thickBot="1">
      <c r="B236" s="1" t="str">
        <f t="array" ref="B236">IFERROR(IF($AF236="","",IF($C236=SWITCH\CALC\INACTV,SWITCH\CALC\INACTV,IF($AG236="",SWITCH\CALC\ACTIVE.EST,IF(AND(LARGE(IF($AF$101:$AF$300=$AF236,$AU$101:$AU$300),1)&gt;1,$AU236=1),SWITCH\CALC\INACTV,SWITCH\CALC\ACTIVE)))),"")</f>
        <v/>
      </c>
      <c r="C236" s="1" t="str">
        <f>IFERROR(IF($AF236="","",IF(AND(CALCULATOR\LVL\FORMAT\ENTRY="",$X236&lt;&gt;LVL\COL),SWITCH\CALC\INACTV,IF($AU236=1,IF(COUNTIFS($AU237:$AU$325,"&gt;"&amp;1,$AF237:$AF$325,$AF236)&gt;0,SWITCH\CALC\INACTV,SWITCH\CALC\ACTIVE),IF($AF236="","",SWITCH\CALC\ACTIVE)))),"")</f>
        <v/>
      </c>
      <c r="F236" s="1">
        <v>36</v>
      </c>
      <c r="H236" s="142" t="str">
        <f t="shared" ca="1" si="251"/>
        <v/>
      </c>
      <c r="I236" s="140"/>
      <c r="J236" s="145" t="str">
        <f t="shared" si="252"/>
        <v/>
      </c>
      <c r="R236" s="34" t="str">
        <f t="shared" ca="1" si="253"/>
        <v/>
      </c>
      <c r="V236" s="34" t="str">
        <f t="shared" ca="1" si="267"/>
        <v/>
      </c>
      <c r="X236" s="34" t="str">
        <f t="shared" ca="1" si="268"/>
        <v/>
      </c>
      <c r="AB236" s="18"/>
      <c r="AC236" s="2">
        <f t="shared" si="269"/>
        <v>36</v>
      </c>
      <c r="AD236" s="20"/>
      <c r="AE236" s="18"/>
      <c r="AF236" s="233"/>
      <c r="AG236" s="234"/>
      <c r="AH236" s="28"/>
      <c r="AI236" s="238" t="str">
        <f t="shared" ca="1" si="270"/>
        <v/>
      </c>
      <c r="AJ236" s="239"/>
      <c r="AK236" s="239"/>
      <c r="AL236" s="239"/>
      <c r="AM236" s="239"/>
      <c r="AN236" s="239"/>
      <c r="AO236" s="239"/>
      <c r="AP236" s="239"/>
      <c r="AQ236" s="240"/>
      <c r="AR236" s="28"/>
      <c r="AS236" s="138" t="str">
        <f t="shared" ca="1" si="271"/>
        <v/>
      </c>
      <c r="AT236" s="19"/>
      <c r="AU236" s="169" t="str">
        <f>IFERROR(IF($AF236="","",IF($BO236="","",IF($BO236&lt;1,"",COUNTIFS($AF$101:$AF236,$AF236,$BO$101:$BO236,"&gt;=1")))),"")</f>
        <v/>
      </c>
      <c r="AV236" s="20"/>
      <c r="AZ236" s="36" t="str">
        <f>IFERROR(IF($AF236="","",IF($AG236=GRADE.LTR\W,GRADE.LTR\W,IF($AG236="",GRADE.LTR\W,(  IF($X236=LVL\REM,GRADE.LTR\P,GRADE.LTR\C)  )))),"")</f>
        <v/>
      </c>
      <c r="BM236" s="35" t="str">
        <f t="shared" si="272"/>
        <v/>
      </c>
      <c r="BN236" s="33"/>
      <c r="BO236" s="35" t="str">
        <f t="shared" si="273"/>
        <v/>
      </c>
      <c r="BP236" s="33"/>
      <c r="BQ236" s="35" t="str">
        <f t="shared" si="274"/>
        <v/>
      </c>
      <c r="BS236" s="37" t="str">
        <f t="shared" si="275"/>
        <v/>
      </c>
      <c r="BT236" s="43"/>
      <c r="BU236" s="37" t="str">
        <f t="shared" si="219"/>
        <v/>
      </c>
      <c r="BZ236" s="34" t="str">
        <f t="shared" ca="1" si="276"/>
        <v/>
      </c>
      <c r="CI236" s="44" t="str">
        <f t="shared" si="277"/>
        <v/>
      </c>
      <c r="CM236" s="35"/>
      <c r="CN236" s="33"/>
      <c r="CO236" s="35"/>
      <c r="CP236" s="33"/>
      <c r="CQ236" s="35" t="str">
        <f t="shared" si="254"/>
        <v/>
      </c>
      <c r="CS236" s="37" t="str">
        <f t="shared" si="255"/>
        <v/>
      </c>
      <c r="CT236" s="43"/>
      <c r="CU236" s="37" t="str">
        <f t="shared" si="220"/>
        <v/>
      </c>
      <c r="CW236" s="37" t="str">
        <f>IFERROR(IFERROR(IF(CI236="","",SUMIFS(CU$101:CU236,$B$101:$B236,SWITCH\CALC\ACTIVE&amp;"*",$X$101:$X236, IF(CALCULATOR\LVL\FORMAT\ENTRY&lt;&gt;MARKER\CHECK,LVL\COL,"&gt;"""))),"") / IFERROR(IF(CI236="","",SUMIFS($BO$101:$BO236,$B$101:$B236,SWITCH\CALC\ACTIVE&amp;"*",$X$101:$X236, IF(CALCULATOR\LVL\FORMAT\ENTRY&lt;&gt;MARKER\CHECK,LVL\COL,"&gt;"""))),""),"")</f>
        <v/>
      </c>
      <c r="DI236" s="44" t="str">
        <f t="shared" si="278"/>
        <v/>
      </c>
      <c r="DM236" s="35"/>
      <c r="DN236" s="33"/>
      <c r="DO236" s="35"/>
      <c r="DP236" s="33"/>
      <c r="DQ236" s="35" t="str">
        <f t="shared" si="256"/>
        <v/>
      </c>
      <c r="DS236" s="37" t="str">
        <f t="shared" si="257"/>
        <v/>
      </c>
      <c r="DT236" s="43"/>
      <c r="DU236" s="37" t="str">
        <f t="shared" si="221"/>
        <v/>
      </c>
      <c r="DW236" s="37" t="str">
        <f>IFERROR(IFERROR(IF(DI236="","",SUMIFS(DU$101:DU236,$B$101:$B236,SWITCH\CALC\ACTIVE&amp;"*",$X$101:$X236, IF(CALCULATOR\LVL\FORMAT\ENTRY&lt;&gt;MARKER\CHECK,LVL\COL,"&gt;"""))),"") / IFERROR(IF(DI236="","",SUMIFS($BO$101:$BO236,$B$101:$B236,SWITCH\CALC\ACTIVE&amp;"*",$X$101:$X236, IF(CALCULATOR\LVL\FORMAT\ENTRY&lt;&gt;MARKER\CHECK,LVL\COL,"&gt;"""))),""),"")</f>
        <v/>
      </c>
      <c r="EI236" s="44" t="str">
        <f t="shared" si="279"/>
        <v/>
      </c>
      <c r="EM236" s="35"/>
      <c r="EN236" s="33"/>
      <c r="EO236" s="35"/>
      <c r="EP236" s="33"/>
      <c r="EQ236" s="35" t="str">
        <f t="shared" si="258"/>
        <v/>
      </c>
      <c r="ES236" s="37" t="str">
        <f t="shared" si="259"/>
        <v/>
      </c>
      <c r="ET236" s="43"/>
      <c r="EU236" s="37" t="str">
        <f t="shared" si="222"/>
        <v/>
      </c>
      <c r="EW236" s="37" t="str">
        <f>IFERROR(IFERROR(IF(EI236="","",SUMIFS(EU$101:EU236,$B$101:$B236,SWITCH\CALC\ACTIVE&amp;"*",$X$101:$X236, IF(CALCULATOR\LVL\FORMAT\ENTRY&lt;&gt;MARKER\CHECK,LVL\COL,"&gt;"""))),"") / IFERROR(IF(EI236="","",SUMIFS($BO$101:$BO236,$B$101:$B236,SWITCH\CALC\ACTIVE&amp;"*",$X$101:$X236, IF(CALCULATOR\LVL\FORMAT\ENTRY&lt;&gt;MARKER\CHECK,LVL\COL,"&gt;"""))),""),"")</f>
        <v/>
      </c>
      <c r="FI236" s="44" t="str">
        <f t="shared" si="280"/>
        <v/>
      </c>
      <c r="FM236" s="35"/>
      <c r="FN236" s="33"/>
      <c r="FO236" s="35"/>
      <c r="FP236" s="33"/>
      <c r="FQ236" s="35" t="str">
        <f t="shared" si="260"/>
        <v/>
      </c>
      <c r="FS236" s="37" t="str">
        <f t="shared" si="261"/>
        <v/>
      </c>
      <c r="FT236" s="43"/>
      <c r="FU236" s="37" t="str">
        <f t="shared" si="223"/>
        <v/>
      </c>
      <c r="FW236" s="37" t="str">
        <f>IFERROR(IFERROR(IF(FI236="","",SUMIFS(FU$101:FU236,$B$101:$B236,SWITCH\CALC\ACTIVE&amp;"*",$X$101:$X236, IF(CALCULATOR\LVL\FORMAT\ENTRY&lt;&gt;MARKER\CHECK,LVL\COL,"&gt;"""))),"") / IFERROR(IF(FI236="","",SUMIFS($BO$101:$BO236,$B$101:$B236,SWITCH\CALC\ACTIVE&amp;"*",$X$101:$X236, IF(CALCULATOR\LVL\FORMAT\ENTRY&lt;&gt;MARKER\CHECK,LVL\COL,"&gt;"""))),""),"")</f>
        <v/>
      </c>
      <c r="FX236" s="175"/>
      <c r="FZ236" s="37" t="str">
        <f t="shared" ca="1" si="262"/>
        <v/>
      </c>
      <c r="GA236" s="37" t="str">
        <f t="shared" ref="GA236:GM236" ca="1" si="284">IFERROR(IF($J236=LARGE($J$101:$J$300,GA$98), ( INDEX( INDIRECT($FY$95),MATCH(LARGE($J$101:$J$300,GA$98),$J$101:$J$300,0)) ), FZ236 ),"")</f>
        <v/>
      </c>
      <c r="GB236" s="37" t="str">
        <f t="shared" ca="1" si="284"/>
        <v/>
      </c>
      <c r="GC236" s="37" t="str">
        <f t="shared" ca="1" si="284"/>
        <v/>
      </c>
      <c r="GD236" s="37" t="str">
        <f t="shared" ca="1" si="284"/>
        <v/>
      </c>
      <c r="GE236" s="37" t="str">
        <f t="shared" ca="1" si="284"/>
        <v/>
      </c>
      <c r="GF236" s="37" t="str">
        <f t="shared" ca="1" si="284"/>
        <v/>
      </c>
      <c r="GG236" s="37" t="str">
        <f t="shared" ca="1" si="284"/>
        <v/>
      </c>
      <c r="GH236" s="37" t="str">
        <f t="shared" ca="1" si="284"/>
        <v/>
      </c>
      <c r="GI236" s="37" t="str">
        <f t="shared" ca="1" si="284"/>
        <v/>
      </c>
      <c r="GJ236" s="37" t="str">
        <f t="shared" ca="1" si="284"/>
        <v/>
      </c>
      <c r="GK236" s="37" t="str">
        <f t="shared" ca="1" si="284"/>
        <v/>
      </c>
      <c r="GL236" s="37" t="str">
        <f t="shared" ca="1" si="284"/>
        <v/>
      </c>
      <c r="GM236" s="37" t="str">
        <f t="shared" ca="1" si="284"/>
        <v/>
      </c>
    </row>
    <row r="237" spans="2:195" ht="22.5" customHeight="1" thickTop="1" thickBot="1">
      <c r="B237" s="1" t="str">
        <f t="array" ref="B237">IFERROR(IF($AF237="","",IF($C237=SWITCH\CALC\INACTV,SWITCH\CALC\INACTV,IF($AG237="",SWITCH\CALC\ACTIVE.EST,IF(AND(LARGE(IF($AF$101:$AF$300=$AF237,$AU$101:$AU$300),1)&gt;1,$AU237=1),SWITCH\CALC\INACTV,SWITCH\CALC\ACTIVE)))),"")</f>
        <v/>
      </c>
      <c r="C237" s="1" t="str">
        <f>IFERROR(IF($AF237="","",IF(AND(CALCULATOR\LVL\FORMAT\ENTRY="",$X237&lt;&gt;LVL\COL),SWITCH\CALC\INACTV,IF($AU237=1,IF(COUNTIFS($AU238:$AU$325,"&gt;"&amp;1,$AF238:$AF$325,$AF237)&gt;0,SWITCH\CALC\INACTV,SWITCH\CALC\ACTIVE),IF($AF237="","",SWITCH\CALC\ACTIVE)))),"")</f>
        <v/>
      </c>
      <c r="F237" s="1">
        <v>37</v>
      </c>
      <c r="H237" s="142" t="str">
        <f t="shared" ca="1" si="251"/>
        <v/>
      </c>
      <c r="I237" s="140"/>
      <c r="J237" s="145" t="str">
        <f t="shared" si="252"/>
        <v/>
      </c>
      <c r="R237" s="34" t="str">
        <f t="shared" ca="1" si="253"/>
        <v/>
      </c>
      <c r="V237" s="34" t="str">
        <f t="shared" ca="1" si="267"/>
        <v/>
      </c>
      <c r="X237" s="34" t="str">
        <f t="shared" ca="1" si="268"/>
        <v/>
      </c>
      <c r="AB237" s="18"/>
      <c r="AC237" s="2">
        <f t="shared" si="269"/>
        <v>37</v>
      </c>
      <c r="AD237" s="20"/>
      <c r="AE237" s="18"/>
      <c r="AF237" s="233"/>
      <c r="AG237" s="234"/>
      <c r="AH237" s="28"/>
      <c r="AI237" s="238" t="str">
        <f t="shared" ca="1" si="270"/>
        <v/>
      </c>
      <c r="AJ237" s="239"/>
      <c r="AK237" s="239"/>
      <c r="AL237" s="239"/>
      <c r="AM237" s="239"/>
      <c r="AN237" s="239"/>
      <c r="AO237" s="239"/>
      <c r="AP237" s="239"/>
      <c r="AQ237" s="240"/>
      <c r="AR237" s="28"/>
      <c r="AS237" s="138" t="str">
        <f t="shared" ca="1" si="271"/>
        <v/>
      </c>
      <c r="AT237" s="19"/>
      <c r="AU237" s="169" t="str">
        <f>IFERROR(IF($AF237="","",IF($BO237="","",IF($BO237&lt;1,"",COUNTIFS($AF$101:$AF237,$AF237,$BO$101:$BO237,"&gt;=1")))),"")</f>
        <v/>
      </c>
      <c r="AV237" s="20"/>
      <c r="AZ237" s="36" t="str">
        <f>IFERROR(IF($AF237="","",IF($AG237=GRADE.LTR\W,GRADE.LTR\W,IF($AG237="",GRADE.LTR\W,(  IF($X237=LVL\REM,GRADE.LTR\P,GRADE.LTR\C)  )))),"")</f>
        <v/>
      </c>
      <c r="BM237" s="35" t="str">
        <f t="shared" si="272"/>
        <v/>
      </c>
      <c r="BN237" s="33"/>
      <c r="BO237" s="35" t="str">
        <f t="shared" si="273"/>
        <v/>
      </c>
      <c r="BP237" s="33"/>
      <c r="BQ237" s="35" t="str">
        <f t="shared" si="274"/>
        <v/>
      </c>
      <c r="BS237" s="37" t="str">
        <f t="shared" si="275"/>
        <v/>
      </c>
      <c r="BT237" s="43"/>
      <c r="BU237" s="37" t="str">
        <f t="shared" si="219"/>
        <v/>
      </c>
      <c r="BZ237" s="34" t="str">
        <f t="shared" ca="1" si="276"/>
        <v/>
      </c>
      <c r="CI237" s="44" t="str">
        <f t="shared" si="277"/>
        <v/>
      </c>
      <c r="CM237" s="35"/>
      <c r="CN237" s="33"/>
      <c r="CO237" s="35"/>
      <c r="CP237" s="33"/>
      <c r="CQ237" s="35" t="str">
        <f t="shared" si="254"/>
        <v/>
      </c>
      <c r="CS237" s="37" t="str">
        <f t="shared" si="255"/>
        <v/>
      </c>
      <c r="CT237" s="43"/>
      <c r="CU237" s="37" t="str">
        <f t="shared" si="220"/>
        <v/>
      </c>
      <c r="CW237" s="37" t="str">
        <f>IFERROR(IFERROR(IF(CI237="","",SUMIFS(CU$101:CU237,$B$101:$B237,SWITCH\CALC\ACTIVE&amp;"*",$X$101:$X237, IF(CALCULATOR\LVL\FORMAT\ENTRY&lt;&gt;MARKER\CHECK,LVL\COL,"&gt;"""))),"") / IFERROR(IF(CI237="","",SUMIFS($BO$101:$BO237,$B$101:$B237,SWITCH\CALC\ACTIVE&amp;"*",$X$101:$X237, IF(CALCULATOR\LVL\FORMAT\ENTRY&lt;&gt;MARKER\CHECK,LVL\COL,"&gt;"""))),""),"")</f>
        <v/>
      </c>
      <c r="DI237" s="44" t="str">
        <f t="shared" si="278"/>
        <v/>
      </c>
      <c r="DM237" s="35"/>
      <c r="DN237" s="33"/>
      <c r="DO237" s="35"/>
      <c r="DP237" s="33"/>
      <c r="DQ237" s="35" t="str">
        <f t="shared" si="256"/>
        <v/>
      </c>
      <c r="DS237" s="37" t="str">
        <f t="shared" si="257"/>
        <v/>
      </c>
      <c r="DT237" s="43"/>
      <c r="DU237" s="37" t="str">
        <f t="shared" si="221"/>
        <v/>
      </c>
      <c r="DW237" s="37" t="str">
        <f>IFERROR(IFERROR(IF(DI237="","",SUMIFS(DU$101:DU237,$B$101:$B237,SWITCH\CALC\ACTIVE&amp;"*",$X$101:$X237, IF(CALCULATOR\LVL\FORMAT\ENTRY&lt;&gt;MARKER\CHECK,LVL\COL,"&gt;"""))),"") / IFERROR(IF(DI237="","",SUMIFS($BO$101:$BO237,$B$101:$B237,SWITCH\CALC\ACTIVE&amp;"*",$X$101:$X237, IF(CALCULATOR\LVL\FORMAT\ENTRY&lt;&gt;MARKER\CHECK,LVL\COL,"&gt;"""))),""),"")</f>
        <v/>
      </c>
      <c r="EI237" s="44" t="str">
        <f t="shared" si="279"/>
        <v/>
      </c>
      <c r="EM237" s="35"/>
      <c r="EN237" s="33"/>
      <c r="EO237" s="35"/>
      <c r="EP237" s="33"/>
      <c r="EQ237" s="35" t="str">
        <f t="shared" si="258"/>
        <v/>
      </c>
      <c r="ES237" s="37" t="str">
        <f t="shared" si="259"/>
        <v/>
      </c>
      <c r="ET237" s="43"/>
      <c r="EU237" s="37" t="str">
        <f t="shared" si="222"/>
        <v/>
      </c>
      <c r="EW237" s="37" t="str">
        <f>IFERROR(IFERROR(IF(EI237="","",SUMIFS(EU$101:EU237,$B$101:$B237,SWITCH\CALC\ACTIVE&amp;"*",$X$101:$X237, IF(CALCULATOR\LVL\FORMAT\ENTRY&lt;&gt;MARKER\CHECK,LVL\COL,"&gt;"""))),"") / IFERROR(IF(EI237="","",SUMIFS($BO$101:$BO237,$B$101:$B237,SWITCH\CALC\ACTIVE&amp;"*",$X$101:$X237, IF(CALCULATOR\LVL\FORMAT\ENTRY&lt;&gt;MARKER\CHECK,LVL\COL,"&gt;"""))),""),"")</f>
        <v/>
      </c>
      <c r="FI237" s="44" t="str">
        <f t="shared" si="280"/>
        <v/>
      </c>
      <c r="FM237" s="35"/>
      <c r="FN237" s="33"/>
      <c r="FO237" s="35"/>
      <c r="FP237" s="33"/>
      <c r="FQ237" s="35" t="str">
        <f t="shared" si="260"/>
        <v/>
      </c>
      <c r="FS237" s="37" t="str">
        <f t="shared" si="261"/>
        <v/>
      </c>
      <c r="FT237" s="43"/>
      <c r="FU237" s="37" t="str">
        <f t="shared" si="223"/>
        <v/>
      </c>
      <c r="FW237" s="37" t="str">
        <f>IFERROR(IFERROR(IF(FI237="","",SUMIFS(FU$101:FU237,$B$101:$B237,SWITCH\CALC\ACTIVE&amp;"*",$X$101:$X237, IF(CALCULATOR\LVL\FORMAT\ENTRY&lt;&gt;MARKER\CHECK,LVL\COL,"&gt;"""))),"") / IFERROR(IF(FI237="","",SUMIFS($BO$101:$BO237,$B$101:$B237,SWITCH\CALC\ACTIVE&amp;"*",$X$101:$X237, IF(CALCULATOR\LVL\FORMAT\ENTRY&lt;&gt;MARKER\CHECK,LVL\COL,"&gt;"""))),""),"")</f>
        <v/>
      </c>
      <c r="FX237" s="175"/>
      <c r="FZ237" s="37" t="str">
        <f t="shared" ca="1" si="262"/>
        <v/>
      </c>
      <c r="GA237" s="37" t="str">
        <f t="shared" ref="GA237:GM237" ca="1" si="285">IFERROR(IF($J237=LARGE($J$101:$J$300,GA$98), ( INDEX( INDIRECT($FY$95),MATCH(LARGE($J$101:$J$300,GA$98),$J$101:$J$300,0)) ), FZ237 ),"")</f>
        <v/>
      </c>
      <c r="GB237" s="37" t="str">
        <f t="shared" ca="1" si="285"/>
        <v/>
      </c>
      <c r="GC237" s="37" t="str">
        <f t="shared" ca="1" si="285"/>
        <v/>
      </c>
      <c r="GD237" s="37" t="str">
        <f t="shared" ca="1" si="285"/>
        <v/>
      </c>
      <c r="GE237" s="37" t="str">
        <f t="shared" ca="1" si="285"/>
        <v/>
      </c>
      <c r="GF237" s="37" t="str">
        <f t="shared" ca="1" si="285"/>
        <v/>
      </c>
      <c r="GG237" s="37" t="str">
        <f t="shared" ca="1" si="285"/>
        <v/>
      </c>
      <c r="GH237" s="37" t="str">
        <f t="shared" ca="1" si="285"/>
        <v/>
      </c>
      <c r="GI237" s="37" t="str">
        <f t="shared" ca="1" si="285"/>
        <v/>
      </c>
      <c r="GJ237" s="37" t="str">
        <f t="shared" ca="1" si="285"/>
        <v/>
      </c>
      <c r="GK237" s="37" t="str">
        <f t="shared" ca="1" si="285"/>
        <v/>
      </c>
      <c r="GL237" s="37" t="str">
        <f t="shared" ca="1" si="285"/>
        <v/>
      </c>
      <c r="GM237" s="37" t="str">
        <f t="shared" ca="1" si="285"/>
        <v/>
      </c>
    </row>
    <row r="238" spans="2:195" ht="22.5" customHeight="1" thickTop="1" thickBot="1">
      <c r="B238" s="1" t="str">
        <f t="array" ref="B238">IFERROR(IF($AF238="","",IF($C238=SWITCH\CALC\INACTV,SWITCH\CALC\INACTV,IF($AG238="",SWITCH\CALC\ACTIVE.EST,IF(AND(LARGE(IF($AF$101:$AF$300=$AF238,$AU$101:$AU$300),1)&gt;1,$AU238=1),SWITCH\CALC\INACTV,SWITCH\CALC\ACTIVE)))),"")</f>
        <v/>
      </c>
      <c r="C238" s="1" t="str">
        <f>IFERROR(IF($AF238="","",IF(AND(CALCULATOR\LVL\FORMAT\ENTRY="",$X238&lt;&gt;LVL\COL),SWITCH\CALC\INACTV,IF($AU238=1,IF(COUNTIFS($AU239:$AU$325,"&gt;"&amp;1,$AF239:$AF$325,$AF238)&gt;0,SWITCH\CALC\INACTV,SWITCH\CALC\ACTIVE),IF($AF238="","",SWITCH\CALC\ACTIVE)))),"")</f>
        <v/>
      </c>
      <c r="F238" s="1">
        <v>38</v>
      </c>
      <c r="H238" s="142" t="str">
        <f t="shared" ca="1" si="251"/>
        <v/>
      </c>
      <c r="I238" s="140"/>
      <c r="J238" s="145" t="str">
        <f t="shared" si="252"/>
        <v/>
      </c>
      <c r="R238" s="34" t="str">
        <f t="shared" ca="1" si="253"/>
        <v/>
      </c>
      <c r="V238" s="34" t="str">
        <f t="shared" ca="1" si="267"/>
        <v/>
      </c>
      <c r="X238" s="34" t="str">
        <f t="shared" ca="1" si="268"/>
        <v/>
      </c>
      <c r="AB238" s="18"/>
      <c r="AC238" s="2">
        <f t="shared" si="269"/>
        <v>38</v>
      </c>
      <c r="AD238" s="20"/>
      <c r="AE238" s="18"/>
      <c r="AF238" s="233"/>
      <c r="AG238" s="234"/>
      <c r="AH238" s="28"/>
      <c r="AI238" s="238" t="str">
        <f t="shared" ca="1" si="270"/>
        <v/>
      </c>
      <c r="AJ238" s="239"/>
      <c r="AK238" s="239"/>
      <c r="AL238" s="239"/>
      <c r="AM238" s="239"/>
      <c r="AN238" s="239"/>
      <c r="AO238" s="239"/>
      <c r="AP238" s="239"/>
      <c r="AQ238" s="240"/>
      <c r="AR238" s="28"/>
      <c r="AS238" s="138" t="str">
        <f t="shared" ca="1" si="271"/>
        <v/>
      </c>
      <c r="AT238" s="19"/>
      <c r="AU238" s="169" t="str">
        <f>IFERROR(IF($AF238="","",IF($BO238="","",IF($BO238&lt;1,"",COUNTIFS($AF$101:$AF238,$AF238,$BO$101:$BO238,"&gt;=1")))),"")</f>
        <v/>
      </c>
      <c r="AV238" s="20"/>
      <c r="AZ238" s="36" t="str">
        <f>IFERROR(IF($AF238="","",IF($AG238=GRADE.LTR\W,GRADE.LTR\W,IF($AG238="",GRADE.LTR\W,(  IF($X238=LVL\REM,GRADE.LTR\P,GRADE.LTR\C)  )))),"")</f>
        <v/>
      </c>
      <c r="BM238" s="35" t="str">
        <f t="shared" si="272"/>
        <v/>
      </c>
      <c r="BN238" s="33"/>
      <c r="BO238" s="35" t="str">
        <f t="shared" si="273"/>
        <v/>
      </c>
      <c r="BP238" s="33"/>
      <c r="BQ238" s="35" t="str">
        <f t="shared" si="274"/>
        <v/>
      </c>
      <c r="BS238" s="37" t="str">
        <f t="shared" si="275"/>
        <v/>
      </c>
      <c r="BT238" s="43"/>
      <c r="BU238" s="37" t="str">
        <f t="shared" si="219"/>
        <v/>
      </c>
      <c r="BZ238" s="34" t="str">
        <f t="shared" ca="1" si="276"/>
        <v/>
      </c>
      <c r="CI238" s="44" t="str">
        <f t="shared" si="277"/>
        <v/>
      </c>
      <c r="CM238" s="35"/>
      <c r="CN238" s="33"/>
      <c r="CO238" s="35"/>
      <c r="CP238" s="33"/>
      <c r="CQ238" s="35" t="str">
        <f t="shared" si="254"/>
        <v/>
      </c>
      <c r="CS238" s="37" t="str">
        <f t="shared" si="255"/>
        <v/>
      </c>
      <c r="CT238" s="43"/>
      <c r="CU238" s="37" t="str">
        <f t="shared" si="220"/>
        <v/>
      </c>
      <c r="CW238" s="37" t="str">
        <f>IFERROR(IFERROR(IF(CI238="","",SUMIFS(CU$101:CU238,$B$101:$B238,SWITCH\CALC\ACTIVE&amp;"*",$X$101:$X238, IF(CALCULATOR\LVL\FORMAT\ENTRY&lt;&gt;MARKER\CHECK,LVL\COL,"&gt;"""))),"") / IFERROR(IF(CI238="","",SUMIFS($BO$101:$BO238,$B$101:$B238,SWITCH\CALC\ACTIVE&amp;"*",$X$101:$X238, IF(CALCULATOR\LVL\FORMAT\ENTRY&lt;&gt;MARKER\CHECK,LVL\COL,"&gt;"""))),""),"")</f>
        <v/>
      </c>
      <c r="DI238" s="44" t="str">
        <f t="shared" si="278"/>
        <v/>
      </c>
      <c r="DM238" s="35"/>
      <c r="DN238" s="33"/>
      <c r="DO238" s="35"/>
      <c r="DP238" s="33"/>
      <c r="DQ238" s="35" t="str">
        <f t="shared" si="256"/>
        <v/>
      </c>
      <c r="DS238" s="37" t="str">
        <f t="shared" si="257"/>
        <v/>
      </c>
      <c r="DT238" s="43"/>
      <c r="DU238" s="37" t="str">
        <f t="shared" si="221"/>
        <v/>
      </c>
      <c r="DW238" s="37" t="str">
        <f>IFERROR(IFERROR(IF(DI238="","",SUMIFS(DU$101:DU238,$B$101:$B238,SWITCH\CALC\ACTIVE&amp;"*",$X$101:$X238, IF(CALCULATOR\LVL\FORMAT\ENTRY&lt;&gt;MARKER\CHECK,LVL\COL,"&gt;"""))),"") / IFERROR(IF(DI238="","",SUMIFS($BO$101:$BO238,$B$101:$B238,SWITCH\CALC\ACTIVE&amp;"*",$X$101:$X238, IF(CALCULATOR\LVL\FORMAT\ENTRY&lt;&gt;MARKER\CHECK,LVL\COL,"&gt;"""))),""),"")</f>
        <v/>
      </c>
      <c r="EI238" s="44" t="str">
        <f t="shared" si="279"/>
        <v/>
      </c>
      <c r="EM238" s="35"/>
      <c r="EN238" s="33"/>
      <c r="EO238" s="35"/>
      <c r="EP238" s="33"/>
      <c r="EQ238" s="35" t="str">
        <f t="shared" si="258"/>
        <v/>
      </c>
      <c r="ES238" s="37" t="str">
        <f t="shared" si="259"/>
        <v/>
      </c>
      <c r="ET238" s="43"/>
      <c r="EU238" s="37" t="str">
        <f t="shared" si="222"/>
        <v/>
      </c>
      <c r="EW238" s="37" t="str">
        <f>IFERROR(IFERROR(IF(EI238="","",SUMIFS(EU$101:EU238,$B$101:$B238,SWITCH\CALC\ACTIVE&amp;"*",$X$101:$X238, IF(CALCULATOR\LVL\FORMAT\ENTRY&lt;&gt;MARKER\CHECK,LVL\COL,"&gt;"""))),"") / IFERROR(IF(EI238="","",SUMIFS($BO$101:$BO238,$B$101:$B238,SWITCH\CALC\ACTIVE&amp;"*",$X$101:$X238, IF(CALCULATOR\LVL\FORMAT\ENTRY&lt;&gt;MARKER\CHECK,LVL\COL,"&gt;"""))),""),"")</f>
        <v/>
      </c>
      <c r="FI238" s="44" t="str">
        <f t="shared" si="280"/>
        <v/>
      </c>
      <c r="FM238" s="35"/>
      <c r="FN238" s="33"/>
      <c r="FO238" s="35"/>
      <c r="FP238" s="33"/>
      <c r="FQ238" s="35" t="str">
        <f t="shared" si="260"/>
        <v/>
      </c>
      <c r="FS238" s="37" t="str">
        <f t="shared" si="261"/>
        <v/>
      </c>
      <c r="FT238" s="43"/>
      <c r="FU238" s="37" t="str">
        <f t="shared" si="223"/>
        <v/>
      </c>
      <c r="FW238" s="37" t="str">
        <f>IFERROR(IFERROR(IF(FI238="","",SUMIFS(FU$101:FU238,$B$101:$B238,SWITCH\CALC\ACTIVE&amp;"*",$X$101:$X238, IF(CALCULATOR\LVL\FORMAT\ENTRY&lt;&gt;MARKER\CHECK,LVL\COL,"&gt;"""))),"") / IFERROR(IF(FI238="","",SUMIFS($BO$101:$BO238,$B$101:$B238,SWITCH\CALC\ACTIVE&amp;"*",$X$101:$X238, IF(CALCULATOR\LVL\FORMAT\ENTRY&lt;&gt;MARKER\CHECK,LVL\COL,"&gt;"""))),""),"")</f>
        <v/>
      </c>
      <c r="FX238" s="175"/>
      <c r="FZ238" s="37" t="str">
        <f t="shared" ca="1" si="262"/>
        <v/>
      </c>
      <c r="GA238" s="37" t="str">
        <f t="shared" ref="GA238:GM238" ca="1" si="286">IFERROR(IF($J238=LARGE($J$101:$J$300,GA$98), ( INDEX( INDIRECT($FY$95),MATCH(LARGE($J$101:$J$300,GA$98),$J$101:$J$300,0)) ), FZ238 ),"")</f>
        <v/>
      </c>
      <c r="GB238" s="37" t="str">
        <f t="shared" ca="1" si="286"/>
        <v/>
      </c>
      <c r="GC238" s="37" t="str">
        <f t="shared" ca="1" si="286"/>
        <v/>
      </c>
      <c r="GD238" s="37" t="str">
        <f t="shared" ca="1" si="286"/>
        <v/>
      </c>
      <c r="GE238" s="37" t="str">
        <f t="shared" ca="1" si="286"/>
        <v/>
      </c>
      <c r="GF238" s="37" t="str">
        <f t="shared" ca="1" si="286"/>
        <v/>
      </c>
      <c r="GG238" s="37" t="str">
        <f t="shared" ca="1" si="286"/>
        <v/>
      </c>
      <c r="GH238" s="37" t="str">
        <f t="shared" ca="1" si="286"/>
        <v/>
      </c>
      <c r="GI238" s="37" t="str">
        <f t="shared" ca="1" si="286"/>
        <v/>
      </c>
      <c r="GJ238" s="37" t="str">
        <f t="shared" ca="1" si="286"/>
        <v/>
      </c>
      <c r="GK238" s="37" t="str">
        <f t="shared" ca="1" si="286"/>
        <v/>
      </c>
      <c r="GL238" s="37" t="str">
        <f t="shared" ca="1" si="286"/>
        <v/>
      </c>
      <c r="GM238" s="37" t="str">
        <f t="shared" ca="1" si="286"/>
        <v/>
      </c>
    </row>
    <row r="239" spans="2:195" ht="22.5" customHeight="1" thickTop="1" thickBot="1">
      <c r="B239" s="1" t="str">
        <f t="array" ref="B239">IFERROR(IF($AF239="","",IF($C239=SWITCH\CALC\INACTV,SWITCH\CALC\INACTV,IF($AG239="",SWITCH\CALC\ACTIVE.EST,IF(AND(LARGE(IF($AF$101:$AF$300=$AF239,$AU$101:$AU$300),1)&gt;1,$AU239=1),SWITCH\CALC\INACTV,SWITCH\CALC\ACTIVE)))),"")</f>
        <v/>
      </c>
      <c r="C239" s="1" t="str">
        <f>IFERROR(IF($AF239="","",IF(AND(CALCULATOR\LVL\FORMAT\ENTRY="",$X239&lt;&gt;LVL\COL),SWITCH\CALC\INACTV,IF($AU239=1,IF(COUNTIFS($AU240:$AU$325,"&gt;"&amp;1,$AF240:$AF$325,$AF239)&gt;0,SWITCH\CALC\INACTV,SWITCH\CALC\ACTIVE),IF($AF239="","",SWITCH\CALC\ACTIVE)))),"")</f>
        <v/>
      </c>
      <c r="F239" s="1">
        <v>39</v>
      </c>
      <c r="H239" s="142" t="str">
        <f t="shared" ca="1" si="251"/>
        <v/>
      </c>
      <c r="I239" s="140"/>
      <c r="J239" s="145" t="str">
        <f t="shared" si="252"/>
        <v/>
      </c>
      <c r="R239" s="34" t="str">
        <f t="shared" ca="1" si="253"/>
        <v/>
      </c>
      <c r="V239" s="34" t="str">
        <f t="shared" ca="1" si="267"/>
        <v/>
      </c>
      <c r="X239" s="34" t="str">
        <f t="shared" ca="1" si="268"/>
        <v/>
      </c>
      <c r="AB239" s="18"/>
      <c r="AC239" s="2">
        <f t="shared" si="269"/>
        <v>39</v>
      </c>
      <c r="AD239" s="20"/>
      <c r="AE239" s="18"/>
      <c r="AF239" s="233"/>
      <c r="AG239" s="234"/>
      <c r="AH239" s="28"/>
      <c r="AI239" s="238" t="str">
        <f t="shared" ca="1" si="270"/>
        <v/>
      </c>
      <c r="AJ239" s="239"/>
      <c r="AK239" s="239"/>
      <c r="AL239" s="239"/>
      <c r="AM239" s="239"/>
      <c r="AN239" s="239"/>
      <c r="AO239" s="239"/>
      <c r="AP239" s="239"/>
      <c r="AQ239" s="240"/>
      <c r="AR239" s="28"/>
      <c r="AS239" s="138" t="str">
        <f t="shared" ca="1" si="271"/>
        <v/>
      </c>
      <c r="AT239" s="19"/>
      <c r="AU239" s="169" t="str">
        <f>IFERROR(IF($AF239="","",IF($BO239="","",IF($BO239&lt;1,"",COUNTIFS($AF$101:$AF239,$AF239,$BO$101:$BO239,"&gt;=1")))),"")</f>
        <v/>
      </c>
      <c r="AV239" s="20"/>
      <c r="AZ239" s="36" t="str">
        <f>IFERROR(IF($AF239="","",IF($AG239=GRADE.LTR\W,GRADE.LTR\W,IF($AG239="",GRADE.LTR\W,(  IF($X239=LVL\REM,GRADE.LTR\P,GRADE.LTR\C)  )))),"")</f>
        <v/>
      </c>
      <c r="BM239" s="35" t="str">
        <f t="shared" si="272"/>
        <v/>
      </c>
      <c r="BN239" s="33"/>
      <c r="BO239" s="35" t="str">
        <f t="shared" si="273"/>
        <v/>
      </c>
      <c r="BP239" s="33"/>
      <c r="BQ239" s="35" t="str">
        <f t="shared" si="274"/>
        <v/>
      </c>
      <c r="BS239" s="37" t="str">
        <f t="shared" si="275"/>
        <v/>
      </c>
      <c r="BT239" s="43"/>
      <c r="BU239" s="37" t="str">
        <f t="shared" si="219"/>
        <v/>
      </c>
      <c r="BZ239" s="34" t="str">
        <f t="shared" ca="1" si="276"/>
        <v/>
      </c>
      <c r="CI239" s="44" t="str">
        <f t="shared" si="277"/>
        <v/>
      </c>
      <c r="CM239" s="35"/>
      <c r="CN239" s="33"/>
      <c r="CO239" s="35"/>
      <c r="CP239" s="33"/>
      <c r="CQ239" s="35" t="str">
        <f t="shared" si="254"/>
        <v/>
      </c>
      <c r="CS239" s="37" t="str">
        <f t="shared" si="255"/>
        <v/>
      </c>
      <c r="CT239" s="43"/>
      <c r="CU239" s="37" t="str">
        <f t="shared" si="220"/>
        <v/>
      </c>
      <c r="CW239" s="37" t="str">
        <f>IFERROR(IFERROR(IF(CI239="","",SUMIFS(CU$101:CU239,$B$101:$B239,SWITCH\CALC\ACTIVE&amp;"*",$X$101:$X239, IF(CALCULATOR\LVL\FORMAT\ENTRY&lt;&gt;MARKER\CHECK,LVL\COL,"&gt;"""))),"") / IFERROR(IF(CI239="","",SUMIFS($BO$101:$BO239,$B$101:$B239,SWITCH\CALC\ACTIVE&amp;"*",$X$101:$X239, IF(CALCULATOR\LVL\FORMAT\ENTRY&lt;&gt;MARKER\CHECK,LVL\COL,"&gt;"""))),""),"")</f>
        <v/>
      </c>
      <c r="DI239" s="44" t="str">
        <f t="shared" si="278"/>
        <v/>
      </c>
      <c r="DM239" s="35"/>
      <c r="DN239" s="33"/>
      <c r="DO239" s="35"/>
      <c r="DP239" s="33"/>
      <c r="DQ239" s="35" t="str">
        <f t="shared" si="256"/>
        <v/>
      </c>
      <c r="DS239" s="37" t="str">
        <f t="shared" si="257"/>
        <v/>
      </c>
      <c r="DT239" s="43"/>
      <c r="DU239" s="37" t="str">
        <f t="shared" si="221"/>
        <v/>
      </c>
      <c r="DW239" s="37" t="str">
        <f>IFERROR(IFERROR(IF(DI239="","",SUMIFS(DU$101:DU239,$B$101:$B239,SWITCH\CALC\ACTIVE&amp;"*",$X$101:$X239, IF(CALCULATOR\LVL\FORMAT\ENTRY&lt;&gt;MARKER\CHECK,LVL\COL,"&gt;"""))),"") / IFERROR(IF(DI239="","",SUMIFS($BO$101:$BO239,$B$101:$B239,SWITCH\CALC\ACTIVE&amp;"*",$X$101:$X239, IF(CALCULATOR\LVL\FORMAT\ENTRY&lt;&gt;MARKER\CHECK,LVL\COL,"&gt;"""))),""),"")</f>
        <v/>
      </c>
      <c r="EI239" s="44" t="str">
        <f t="shared" si="279"/>
        <v/>
      </c>
      <c r="EM239" s="35"/>
      <c r="EN239" s="33"/>
      <c r="EO239" s="35"/>
      <c r="EP239" s="33"/>
      <c r="EQ239" s="35" t="str">
        <f t="shared" si="258"/>
        <v/>
      </c>
      <c r="ES239" s="37" t="str">
        <f t="shared" si="259"/>
        <v/>
      </c>
      <c r="ET239" s="43"/>
      <c r="EU239" s="37" t="str">
        <f t="shared" si="222"/>
        <v/>
      </c>
      <c r="EW239" s="37" t="str">
        <f>IFERROR(IFERROR(IF(EI239="","",SUMIFS(EU$101:EU239,$B$101:$B239,SWITCH\CALC\ACTIVE&amp;"*",$X$101:$X239, IF(CALCULATOR\LVL\FORMAT\ENTRY&lt;&gt;MARKER\CHECK,LVL\COL,"&gt;"""))),"") / IFERROR(IF(EI239="","",SUMIFS($BO$101:$BO239,$B$101:$B239,SWITCH\CALC\ACTIVE&amp;"*",$X$101:$X239, IF(CALCULATOR\LVL\FORMAT\ENTRY&lt;&gt;MARKER\CHECK,LVL\COL,"&gt;"""))),""),"")</f>
        <v/>
      </c>
      <c r="FI239" s="44" t="str">
        <f t="shared" si="280"/>
        <v/>
      </c>
      <c r="FM239" s="35"/>
      <c r="FN239" s="33"/>
      <c r="FO239" s="35"/>
      <c r="FP239" s="33"/>
      <c r="FQ239" s="35" t="str">
        <f t="shared" si="260"/>
        <v/>
      </c>
      <c r="FS239" s="37" t="str">
        <f t="shared" si="261"/>
        <v/>
      </c>
      <c r="FT239" s="43"/>
      <c r="FU239" s="37" t="str">
        <f t="shared" si="223"/>
        <v/>
      </c>
      <c r="FW239" s="37" t="str">
        <f>IFERROR(IFERROR(IF(FI239="","",SUMIFS(FU$101:FU239,$B$101:$B239,SWITCH\CALC\ACTIVE&amp;"*",$X$101:$X239, IF(CALCULATOR\LVL\FORMAT\ENTRY&lt;&gt;MARKER\CHECK,LVL\COL,"&gt;"""))),"") / IFERROR(IF(FI239="","",SUMIFS($BO$101:$BO239,$B$101:$B239,SWITCH\CALC\ACTIVE&amp;"*",$X$101:$X239, IF(CALCULATOR\LVL\FORMAT\ENTRY&lt;&gt;MARKER\CHECK,LVL\COL,"&gt;"""))),""),"")</f>
        <v/>
      </c>
      <c r="FX239" s="175"/>
      <c r="FZ239" s="37" t="str">
        <f t="shared" ca="1" si="262"/>
        <v/>
      </c>
      <c r="GA239" s="37" t="str">
        <f t="shared" ref="GA239:GM239" ca="1" si="287">IFERROR(IF($J239=LARGE($J$101:$J$300,GA$98), ( INDEX( INDIRECT($FY$95),MATCH(LARGE($J$101:$J$300,GA$98),$J$101:$J$300,0)) ), FZ239 ),"")</f>
        <v/>
      </c>
      <c r="GB239" s="37" t="str">
        <f t="shared" ca="1" si="287"/>
        <v/>
      </c>
      <c r="GC239" s="37" t="str">
        <f t="shared" ca="1" si="287"/>
        <v/>
      </c>
      <c r="GD239" s="37" t="str">
        <f t="shared" ca="1" si="287"/>
        <v/>
      </c>
      <c r="GE239" s="37" t="str">
        <f t="shared" ca="1" si="287"/>
        <v/>
      </c>
      <c r="GF239" s="37" t="str">
        <f t="shared" ca="1" si="287"/>
        <v/>
      </c>
      <c r="GG239" s="37" t="str">
        <f t="shared" ca="1" si="287"/>
        <v/>
      </c>
      <c r="GH239" s="37" t="str">
        <f t="shared" ca="1" si="287"/>
        <v/>
      </c>
      <c r="GI239" s="37" t="str">
        <f t="shared" ca="1" si="287"/>
        <v/>
      </c>
      <c r="GJ239" s="37" t="str">
        <f t="shared" ca="1" si="287"/>
        <v/>
      </c>
      <c r="GK239" s="37" t="str">
        <f t="shared" ca="1" si="287"/>
        <v/>
      </c>
      <c r="GL239" s="37" t="str">
        <f t="shared" ca="1" si="287"/>
        <v/>
      </c>
      <c r="GM239" s="37" t="str">
        <f t="shared" ca="1" si="287"/>
        <v/>
      </c>
    </row>
    <row r="240" spans="2:195" ht="22.5" customHeight="1" thickTop="1" thickBot="1">
      <c r="B240" s="1" t="str">
        <f t="array" ref="B240">IFERROR(IF($AF240="","",IF($C240=SWITCH\CALC\INACTV,SWITCH\CALC\INACTV,IF($AG240="",SWITCH\CALC\ACTIVE.EST,IF(AND(LARGE(IF($AF$101:$AF$300=$AF240,$AU$101:$AU$300),1)&gt;1,$AU240=1),SWITCH\CALC\INACTV,SWITCH\CALC\ACTIVE)))),"")</f>
        <v/>
      </c>
      <c r="C240" s="1" t="str">
        <f>IFERROR(IF($AF240="","",IF(AND(CALCULATOR\LVL\FORMAT\ENTRY="",$X240&lt;&gt;LVL\COL),SWITCH\CALC\INACTV,IF($AU240=1,IF(COUNTIFS($AU241:$AU$325,"&gt;"&amp;1,$AF241:$AF$325,$AF240)&gt;0,SWITCH\CALC\INACTV,SWITCH\CALC\ACTIVE),IF($AF240="","",SWITCH\CALC\ACTIVE)))),"")</f>
        <v/>
      </c>
      <c r="F240" s="1">
        <v>40</v>
      </c>
      <c r="H240" s="142" t="str">
        <f t="shared" ca="1" si="251"/>
        <v/>
      </c>
      <c r="I240" s="140"/>
      <c r="J240" s="145" t="str">
        <f t="shared" si="252"/>
        <v/>
      </c>
      <c r="R240" s="34" t="str">
        <f t="shared" ca="1" si="253"/>
        <v/>
      </c>
      <c r="V240" s="34" t="str">
        <f t="shared" ca="1" si="267"/>
        <v/>
      </c>
      <c r="X240" s="34" t="str">
        <f t="shared" ca="1" si="268"/>
        <v/>
      </c>
      <c r="AB240" s="18"/>
      <c r="AC240" s="2">
        <f t="shared" si="269"/>
        <v>40</v>
      </c>
      <c r="AD240" s="20"/>
      <c r="AE240" s="18"/>
      <c r="AF240" s="233"/>
      <c r="AG240" s="234"/>
      <c r="AH240" s="28"/>
      <c r="AI240" s="238" t="str">
        <f t="shared" ca="1" si="270"/>
        <v/>
      </c>
      <c r="AJ240" s="239"/>
      <c r="AK240" s="239"/>
      <c r="AL240" s="239"/>
      <c r="AM240" s="239"/>
      <c r="AN240" s="239"/>
      <c r="AO240" s="239"/>
      <c r="AP240" s="239"/>
      <c r="AQ240" s="240"/>
      <c r="AR240" s="28"/>
      <c r="AS240" s="138" t="str">
        <f t="shared" ca="1" si="271"/>
        <v/>
      </c>
      <c r="AT240" s="19"/>
      <c r="AU240" s="169" t="str">
        <f>IFERROR(IF($AF240="","",IF($BO240="","",IF($BO240&lt;1,"",COUNTIFS($AF$101:$AF240,$AF240,$BO$101:$BO240,"&gt;=1")))),"")</f>
        <v/>
      </c>
      <c r="AV240" s="20"/>
      <c r="AZ240" s="36" t="str">
        <f>IFERROR(IF($AF240="","",IF($AG240=GRADE.LTR\W,GRADE.LTR\W,IF($AG240="",GRADE.LTR\W,(  IF($X240=LVL\REM,GRADE.LTR\P,GRADE.LTR\C)  )))),"")</f>
        <v/>
      </c>
      <c r="BM240" s="35" t="str">
        <f t="shared" si="272"/>
        <v/>
      </c>
      <c r="BN240" s="33"/>
      <c r="BO240" s="35" t="str">
        <f t="shared" si="273"/>
        <v/>
      </c>
      <c r="BP240" s="33"/>
      <c r="BQ240" s="35" t="str">
        <f t="shared" si="274"/>
        <v/>
      </c>
      <c r="BS240" s="37" t="str">
        <f t="shared" si="275"/>
        <v/>
      </c>
      <c r="BT240" s="43"/>
      <c r="BU240" s="37" t="str">
        <f t="shared" si="219"/>
        <v/>
      </c>
      <c r="BZ240" s="34" t="str">
        <f t="shared" ca="1" si="276"/>
        <v/>
      </c>
      <c r="CI240" s="44" t="str">
        <f t="shared" si="277"/>
        <v/>
      </c>
      <c r="CM240" s="35"/>
      <c r="CN240" s="33"/>
      <c r="CO240" s="35"/>
      <c r="CP240" s="33"/>
      <c r="CQ240" s="35" t="str">
        <f t="shared" si="254"/>
        <v/>
      </c>
      <c r="CS240" s="37" t="str">
        <f t="shared" si="255"/>
        <v/>
      </c>
      <c r="CT240" s="43"/>
      <c r="CU240" s="37" t="str">
        <f t="shared" si="220"/>
        <v/>
      </c>
      <c r="CW240" s="37" t="str">
        <f>IFERROR(IFERROR(IF(CI240="","",SUMIFS(CU$101:CU240,$B$101:$B240,SWITCH\CALC\ACTIVE&amp;"*",$X$101:$X240, IF(CALCULATOR\LVL\FORMAT\ENTRY&lt;&gt;MARKER\CHECK,LVL\COL,"&gt;"""))),"") / IFERROR(IF(CI240="","",SUMIFS($BO$101:$BO240,$B$101:$B240,SWITCH\CALC\ACTIVE&amp;"*",$X$101:$X240, IF(CALCULATOR\LVL\FORMAT\ENTRY&lt;&gt;MARKER\CHECK,LVL\COL,"&gt;"""))),""),"")</f>
        <v/>
      </c>
      <c r="DI240" s="44" t="str">
        <f t="shared" si="278"/>
        <v/>
      </c>
      <c r="DM240" s="35"/>
      <c r="DN240" s="33"/>
      <c r="DO240" s="35"/>
      <c r="DP240" s="33"/>
      <c r="DQ240" s="35" t="str">
        <f t="shared" si="256"/>
        <v/>
      </c>
      <c r="DS240" s="37" t="str">
        <f t="shared" si="257"/>
        <v/>
      </c>
      <c r="DT240" s="43"/>
      <c r="DU240" s="37" t="str">
        <f t="shared" si="221"/>
        <v/>
      </c>
      <c r="DW240" s="37" t="str">
        <f>IFERROR(IFERROR(IF(DI240="","",SUMIFS(DU$101:DU240,$B$101:$B240,SWITCH\CALC\ACTIVE&amp;"*",$X$101:$X240, IF(CALCULATOR\LVL\FORMAT\ENTRY&lt;&gt;MARKER\CHECK,LVL\COL,"&gt;"""))),"") / IFERROR(IF(DI240="","",SUMIFS($BO$101:$BO240,$B$101:$B240,SWITCH\CALC\ACTIVE&amp;"*",$X$101:$X240, IF(CALCULATOR\LVL\FORMAT\ENTRY&lt;&gt;MARKER\CHECK,LVL\COL,"&gt;"""))),""),"")</f>
        <v/>
      </c>
      <c r="EI240" s="44" t="str">
        <f t="shared" si="279"/>
        <v/>
      </c>
      <c r="EM240" s="35"/>
      <c r="EN240" s="33"/>
      <c r="EO240" s="35"/>
      <c r="EP240" s="33"/>
      <c r="EQ240" s="35" t="str">
        <f t="shared" si="258"/>
        <v/>
      </c>
      <c r="ES240" s="37" t="str">
        <f t="shared" si="259"/>
        <v/>
      </c>
      <c r="ET240" s="43"/>
      <c r="EU240" s="37" t="str">
        <f t="shared" si="222"/>
        <v/>
      </c>
      <c r="EW240" s="37" t="str">
        <f>IFERROR(IFERROR(IF(EI240="","",SUMIFS(EU$101:EU240,$B$101:$B240,SWITCH\CALC\ACTIVE&amp;"*",$X$101:$X240, IF(CALCULATOR\LVL\FORMAT\ENTRY&lt;&gt;MARKER\CHECK,LVL\COL,"&gt;"""))),"") / IFERROR(IF(EI240="","",SUMIFS($BO$101:$BO240,$B$101:$B240,SWITCH\CALC\ACTIVE&amp;"*",$X$101:$X240, IF(CALCULATOR\LVL\FORMAT\ENTRY&lt;&gt;MARKER\CHECK,LVL\COL,"&gt;"""))),""),"")</f>
        <v/>
      </c>
      <c r="FI240" s="44" t="str">
        <f t="shared" si="280"/>
        <v/>
      </c>
      <c r="FM240" s="35"/>
      <c r="FN240" s="33"/>
      <c r="FO240" s="35"/>
      <c r="FP240" s="33"/>
      <c r="FQ240" s="35" t="str">
        <f t="shared" si="260"/>
        <v/>
      </c>
      <c r="FS240" s="37" t="str">
        <f t="shared" si="261"/>
        <v/>
      </c>
      <c r="FT240" s="43"/>
      <c r="FU240" s="37" t="str">
        <f t="shared" si="223"/>
        <v/>
      </c>
      <c r="FW240" s="37" t="str">
        <f>IFERROR(IFERROR(IF(FI240="","",SUMIFS(FU$101:FU240,$B$101:$B240,SWITCH\CALC\ACTIVE&amp;"*",$X$101:$X240, IF(CALCULATOR\LVL\FORMAT\ENTRY&lt;&gt;MARKER\CHECK,LVL\COL,"&gt;"""))),"") / IFERROR(IF(FI240="","",SUMIFS($BO$101:$BO240,$B$101:$B240,SWITCH\CALC\ACTIVE&amp;"*",$X$101:$X240, IF(CALCULATOR\LVL\FORMAT\ENTRY&lt;&gt;MARKER\CHECK,LVL\COL,"&gt;"""))),""),"")</f>
        <v/>
      </c>
      <c r="FX240" s="175"/>
      <c r="FZ240" s="37" t="str">
        <f t="shared" ca="1" si="262"/>
        <v/>
      </c>
      <c r="GA240" s="37" t="str">
        <f t="shared" ref="GA240:GM240" ca="1" si="288">IFERROR(IF($J240=LARGE($J$101:$J$300,GA$98), ( INDEX( INDIRECT($FY$95),MATCH(LARGE($J$101:$J$300,GA$98),$J$101:$J$300,0)) ), FZ240 ),"")</f>
        <v/>
      </c>
      <c r="GB240" s="37" t="str">
        <f t="shared" ca="1" si="288"/>
        <v/>
      </c>
      <c r="GC240" s="37" t="str">
        <f t="shared" ca="1" si="288"/>
        <v/>
      </c>
      <c r="GD240" s="37" t="str">
        <f t="shared" ca="1" si="288"/>
        <v/>
      </c>
      <c r="GE240" s="37" t="str">
        <f t="shared" ca="1" si="288"/>
        <v/>
      </c>
      <c r="GF240" s="37" t="str">
        <f t="shared" ca="1" si="288"/>
        <v/>
      </c>
      <c r="GG240" s="37" t="str">
        <f t="shared" ca="1" si="288"/>
        <v/>
      </c>
      <c r="GH240" s="37" t="str">
        <f t="shared" ca="1" si="288"/>
        <v/>
      </c>
      <c r="GI240" s="37" t="str">
        <f t="shared" ca="1" si="288"/>
        <v/>
      </c>
      <c r="GJ240" s="37" t="str">
        <f t="shared" ca="1" si="288"/>
        <v/>
      </c>
      <c r="GK240" s="37" t="str">
        <f t="shared" ca="1" si="288"/>
        <v/>
      </c>
      <c r="GL240" s="37" t="str">
        <f t="shared" ca="1" si="288"/>
        <v/>
      </c>
      <c r="GM240" s="37" t="str">
        <f t="shared" ca="1" si="288"/>
        <v/>
      </c>
    </row>
    <row r="241" spans="2:195" ht="22.5" customHeight="1" thickTop="1" thickBot="1">
      <c r="B241" s="1" t="str">
        <f t="array" ref="B241">IFERROR(IF($AF241="","",IF($C241=SWITCH\CALC\INACTV,SWITCH\CALC\INACTV,IF($AG241="",SWITCH\CALC\ACTIVE.EST,IF(AND(LARGE(IF($AF$101:$AF$300=$AF241,$AU$101:$AU$300),1)&gt;1,$AU241=1),SWITCH\CALC\INACTV,SWITCH\CALC\ACTIVE)))),"")</f>
        <v/>
      </c>
      <c r="C241" s="1" t="str">
        <f>IFERROR(IF($AF241="","",IF(AND(CALCULATOR\LVL\FORMAT\ENTRY="",$X241&lt;&gt;LVL\COL),SWITCH\CALC\INACTV,IF($AU241=1,IF(COUNTIFS($AU242:$AU$325,"&gt;"&amp;1,$AF242:$AF$325,$AF241)&gt;0,SWITCH\CALC\INACTV,SWITCH\CALC\ACTIVE),IF($AF241="","",SWITCH\CALC\ACTIVE)))),"")</f>
        <v/>
      </c>
      <c r="F241" s="1">
        <v>41</v>
      </c>
      <c r="H241" s="142" t="str">
        <f t="shared" ca="1" si="251"/>
        <v/>
      </c>
      <c r="I241" s="140"/>
      <c r="J241" s="145" t="str">
        <f t="shared" si="252"/>
        <v/>
      </c>
      <c r="R241" s="34" t="str">
        <f t="shared" ca="1" si="253"/>
        <v/>
      </c>
      <c r="V241" s="34" t="str">
        <f t="shared" ca="1" si="267"/>
        <v/>
      </c>
      <c r="X241" s="34" t="str">
        <f t="shared" ca="1" si="268"/>
        <v/>
      </c>
      <c r="AB241" s="18"/>
      <c r="AC241" s="2">
        <f t="shared" si="269"/>
        <v>41</v>
      </c>
      <c r="AD241" s="20"/>
      <c r="AE241" s="18"/>
      <c r="AF241" s="233"/>
      <c r="AG241" s="234"/>
      <c r="AH241" s="28"/>
      <c r="AI241" s="238" t="str">
        <f t="shared" ca="1" si="270"/>
        <v/>
      </c>
      <c r="AJ241" s="239"/>
      <c r="AK241" s="239"/>
      <c r="AL241" s="239"/>
      <c r="AM241" s="239"/>
      <c r="AN241" s="239"/>
      <c r="AO241" s="239"/>
      <c r="AP241" s="239"/>
      <c r="AQ241" s="240"/>
      <c r="AR241" s="28"/>
      <c r="AS241" s="138" t="str">
        <f t="shared" ca="1" si="271"/>
        <v/>
      </c>
      <c r="AT241" s="19"/>
      <c r="AU241" s="169" t="str">
        <f>IFERROR(IF($AF241="","",IF($BO241="","",IF($BO241&lt;1,"",COUNTIFS($AF$101:$AF241,$AF241,$BO$101:$BO241,"&gt;=1")))),"")</f>
        <v/>
      </c>
      <c r="AV241" s="20"/>
      <c r="AZ241" s="36" t="str">
        <f>IFERROR(IF($AF241="","",IF($AG241=GRADE.LTR\W,GRADE.LTR\W,IF($AG241="",GRADE.LTR\W,(  IF($X241=LVL\REM,GRADE.LTR\P,GRADE.LTR\C)  )))),"")</f>
        <v/>
      </c>
      <c r="BM241" s="35" t="str">
        <f t="shared" si="272"/>
        <v/>
      </c>
      <c r="BN241" s="33"/>
      <c r="BO241" s="35" t="str">
        <f t="shared" si="273"/>
        <v/>
      </c>
      <c r="BP241" s="33"/>
      <c r="BQ241" s="35" t="str">
        <f t="shared" si="274"/>
        <v/>
      </c>
      <c r="BS241" s="37" t="str">
        <f t="shared" si="275"/>
        <v/>
      </c>
      <c r="BT241" s="43"/>
      <c r="BU241" s="37" t="str">
        <f t="shared" si="219"/>
        <v/>
      </c>
      <c r="BZ241" s="34" t="str">
        <f t="shared" ca="1" si="276"/>
        <v/>
      </c>
      <c r="CI241" s="44" t="str">
        <f t="shared" si="277"/>
        <v/>
      </c>
      <c r="CM241" s="35"/>
      <c r="CN241" s="33"/>
      <c r="CO241" s="35"/>
      <c r="CP241" s="33"/>
      <c r="CQ241" s="35" t="str">
        <f t="shared" si="254"/>
        <v/>
      </c>
      <c r="CS241" s="37" t="str">
        <f t="shared" si="255"/>
        <v/>
      </c>
      <c r="CT241" s="43"/>
      <c r="CU241" s="37" t="str">
        <f t="shared" si="220"/>
        <v/>
      </c>
      <c r="CW241" s="37" t="str">
        <f>IFERROR(IFERROR(IF(CI241="","",SUMIFS(CU$101:CU241,$B$101:$B241,SWITCH\CALC\ACTIVE&amp;"*",$X$101:$X241, IF(CALCULATOR\LVL\FORMAT\ENTRY&lt;&gt;MARKER\CHECK,LVL\COL,"&gt;"""))),"") / IFERROR(IF(CI241="","",SUMIFS($BO$101:$BO241,$B$101:$B241,SWITCH\CALC\ACTIVE&amp;"*",$X$101:$X241, IF(CALCULATOR\LVL\FORMAT\ENTRY&lt;&gt;MARKER\CHECK,LVL\COL,"&gt;"""))),""),"")</f>
        <v/>
      </c>
      <c r="DI241" s="44" t="str">
        <f t="shared" si="278"/>
        <v/>
      </c>
      <c r="DM241" s="35"/>
      <c r="DN241" s="33"/>
      <c r="DO241" s="35"/>
      <c r="DP241" s="33"/>
      <c r="DQ241" s="35" t="str">
        <f t="shared" si="256"/>
        <v/>
      </c>
      <c r="DS241" s="37" t="str">
        <f t="shared" si="257"/>
        <v/>
      </c>
      <c r="DT241" s="43"/>
      <c r="DU241" s="37" t="str">
        <f t="shared" si="221"/>
        <v/>
      </c>
      <c r="DW241" s="37" t="str">
        <f>IFERROR(IFERROR(IF(DI241="","",SUMIFS(DU$101:DU241,$B$101:$B241,SWITCH\CALC\ACTIVE&amp;"*",$X$101:$X241, IF(CALCULATOR\LVL\FORMAT\ENTRY&lt;&gt;MARKER\CHECK,LVL\COL,"&gt;"""))),"") / IFERROR(IF(DI241="","",SUMIFS($BO$101:$BO241,$B$101:$B241,SWITCH\CALC\ACTIVE&amp;"*",$X$101:$X241, IF(CALCULATOR\LVL\FORMAT\ENTRY&lt;&gt;MARKER\CHECK,LVL\COL,"&gt;"""))),""),"")</f>
        <v/>
      </c>
      <c r="EI241" s="44" t="str">
        <f t="shared" si="279"/>
        <v/>
      </c>
      <c r="EM241" s="35"/>
      <c r="EN241" s="33"/>
      <c r="EO241" s="35"/>
      <c r="EP241" s="33"/>
      <c r="EQ241" s="35" t="str">
        <f t="shared" si="258"/>
        <v/>
      </c>
      <c r="ES241" s="37" t="str">
        <f t="shared" si="259"/>
        <v/>
      </c>
      <c r="ET241" s="43"/>
      <c r="EU241" s="37" t="str">
        <f t="shared" si="222"/>
        <v/>
      </c>
      <c r="EW241" s="37" t="str">
        <f>IFERROR(IFERROR(IF(EI241="","",SUMIFS(EU$101:EU241,$B$101:$B241,SWITCH\CALC\ACTIVE&amp;"*",$X$101:$X241, IF(CALCULATOR\LVL\FORMAT\ENTRY&lt;&gt;MARKER\CHECK,LVL\COL,"&gt;"""))),"") / IFERROR(IF(EI241="","",SUMIFS($BO$101:$BO241,$B$101:$B241,SWITCH\CALC\ACTIVE&amp;"*",$X$101:$X241, IF(CALCULATOR\LVL\FORMAT\ENTRY&lt;&gt;MARKER\CHECK,LVL\COL,"&gt;"""))),""),"")</f>
        <v/>
      </c>
      <c r="FI241" s="44" t="str">
        <f t="shared" si="280"/>
        <v/>
      </c>
      <c r="FM241" s="35"/>
      <c r="FN241" s="33"/>
      <c r="FO241" s="35"/>
      <c r="FP241" s="33"/>
      <c r="FQ241" s="35" t="str">
        <f t="shared" si="260"/>
        <v/>
      </c>
      <c r="FS241" s="37" t="str">
        <f t="shared" si="261"/>
        <v/>
      </c>
      <c r="FT241" s="43"/>
      <c r="FU241" s="37" t="str">
        <f t="shared" si="223"/>
        <v/>
      </c>
      <c r="FW241" s="37" t="str">
        <f>IFERROR(IFERROR(IF(FI241="","",SUMIFS(FU$101:FU241,$B$101:$B241,SWITCH\CALC\ACTIVE&amp;"*",$X$101:$X241, IF(CALCULATOR\LVL\FORMAT\ENTRY&lt;&gt;MARKER\CHECK,LVL\COL,"&gt;"""))),"") / IFERROR(IF(FI241="","",SUMIFS($BO$101:$BO241,$B$101:$B241,SWITCH\CALC\ACTIVE&amp;"*",$X$101:$X241, IF(CALCULATOR\LVL\FORMAT\ENTRY&lt;&gt;MARKER\CHECK,LVL\COL,"&gt;"""))),""),"")</f>
        <v/>
      </c>
      <c r="FX241" s="175"/>
      <c r="FZ241" s="37" t="str">
        <f t="shared" ca="1" si="262"/>
        <v/>
      </c>
      <c r="GA241" s="37" t="str">
        <f t="shared" ref="GA241:GM241" ca="1" si="289">IFERROR(IF($J241=LARGE($J$101:$J$300,GA$98), ( INDEX( INDIRECT($FY$95),MATCH(LARGE($J$101:$J$300,GA$98),$J$101:$J$300,0)) ), FZ241 ),"")</f>
        <v/>
      </c>
      <c r="GB241" s="37" t="str">
        <f t="shared" ca="1" si="289"/>
        <v/>
      </c>
      <c r="GC241" s="37" t="str">
        <f t="shared" ca="1" si="289"/>
        <v/>
      </c>
      <c r="GD241" s="37" t="str">
        <f t="shared" ca="1" si="289"/>
        <v/>
      </c>
      <c r="GE241" s="37" t="str">
        <f t="shared" ca="1" si="289"/>
        <v/>
      </c>
      <c r="GF241" s="37" t="str">
        <f t="shared" ca="1" si="289"/>
        <v/>
      </c>
      <c r="GG241" s="37" t="str">
        <f t="shared" ca="1" si="289"/>
        <v/>
      </c>
      <c r="GH241" s="37" t="str">
        <f t="shared" ca="1" si="289"/>
        <v/>
      </c>
      <c r="GI241" s="37" t="str">
        <f t="shared" ca="1" si="289"/>
        <v/>
      </c>
      <c r="GJ241" s="37" t="str">
        <f t="shared" ca="1" si="289"/>
        <v/>
      </c>
      <c r="GK241" s="37" t="str">
        <f t="shared" ca="1" si="289"/>
        <v/>
      </c>
      <c r="GL241" s="37" t="str">
        <f t="shared" ca="1" si="289"/>
        <v/>
      </c>
      <c r="GM241" s="37" t="str">
        <f t="shared" ca="1" si="289"/>
        <v/>
      </c>
    </row>
    <row r="242" spans="2:195" ht="22.5" customHeight="1" thickTop="1" thickBot="1">
      <c r="B242" s="1" t="str">
        <f t="array" ref="B242">IFERROR(IF($AF242="","",IF($C242=SWITCH\CALC\INACTV,SWITCH\CALC\INACTV,IF($AG242="",SWITCH\CALC\ACTIVE.EST,IF(AND(LARGE(IF($AF$101:$AF$300=$AF242,$AU$101:$AU$300),1)&gt;1,$AU242=1),SWITCH\CALC\INACTV,SWITCH\CALC\ACTIVE)))),"")</f>
        <v/>
      </c>
      <c r="C242" s="1" t="str">
        <f>IFERROR(IF($AF242="","",IF(AND(CALCULATOR\LVL\FORMAT\ENTRY="",$X242&lt;&gt;LVL\COL),SWITCH\CALC\INACTV,IF($AU242=1,IF(COUNTIFS($AU243:$AU$325,"&gt;"&amp;1,$AF243:$AF$325,$AF242)&gt;0,SWITCH\CALC\INACTV,SWITCH\CALC\ACTIVE),IF($AF242="","",SWITCH\CALC\ACTIVE)))),"")</f>
        <v/>
      </c>
      <c r="F242" s="1">
        <v>42</v>
      </c>
      <c r="H242" s="142" t="str">
        <f t="shared" ca="1" si="251"/>
        <v/>
      </c>
      <c r="I242" s="140"/>
      <c r="J242" s="145" t="str">
        <f t="shared" si="252"/>
        <v/>
      </c>
      <c r="R242" s="34" t="str">
        <f t="shared" ca="1" si="253"/>
        <v/>
      </c>
      <c r="V242" s="34" t="str">
        <f t="shared" ca="1" si="267"/>
        <v/>
      </c>
      <c r="X242" s="34" t="str">
        <f t="shared" ca="1" si="268"/>
        <v/>
      </c>
      <c r="AB242" s="18"/>
      <c r="AC242" s="2">
        <f t="shared" si="269"/>
        <v>42</v>
      </c>
      <c r="AD242" s="20"/>
      <c r="AE242" s="18"/>
      <c r="AF242" s="233"/>
      <c r="AG242" s="234"/>
      <c r="AH242" s="28"/>
      <c r="AI242" s="238" t="str">
        <f t="shared" ca="1" si="270"/>
        <v/>
      </c>
      <c r="AJ242" s="239"/>
      <c r="AK242" s="239"/>
      <c r="AL242" s="239"/>
      <c r="AM242" s="239"/>
      <c r="AN242" s="239"/>
      <c r="AO242" s="239"/>
      <c r="AP242" s="239"/>
      <c r="AQ242" s="240"/>
      <c r="AR242" s="28"/>
      <c r="AS242" s="138" t="str">
        <f t="shared" ca="1" si="271"/>
        <v/>
      </c>
      <c r="AT242" s="19"/>
      <c r="AU242" s="169" t="str">
        <f>IFERROR(IF($AF242="","",IF($BO242="","",IF($BO242&lt;1,"",COUNTIFS($AF$101:$AF242,$AF242,$BO$101:$BO242,"&gt;=1")))),"")</f>
        <v/>
      </c>
      <c r="AV242" s="20"/>
      <c r="AZ242" s="36" t="str">
        <f>IFERROR(IF($AF242="","",IF($AG242=GRADE.LTR\W,GRADE.LTR\W,IF($AG242="",GRADE.LTR\W,(  IF($X242=LVL\REM,GRADE.LTR\P,GRADE.LTR\C)  )))),"")</f>
        <v/>
      </c>
      <c r="BM242" s="35" t="str">
        <f t="shared" si="272"/>
        <v/>
      </c>
      <c r="BN242" s="33"/>
      <c r="BO242" s="35" t="str">
        <f t="shared" si="273"/>
        <v/>
      </c>
      <c r="BP242" s="33"/>
      <c r="BQ242" s="35" t="str">
        <f t="shared" si="274"/>
        <v/>
      </c>
      <c r="BS242" s="37" t="str">
        <f t="shared" si="275"/>
        <v/>
      </c>
      <c r="BT242" s="43"/>
      <c r="BU242" s="37" t="str">
        <f t="shared" si="219"/>
        <v/>
      </c>
      <c r="BZ242" s="34" t="str">
        <f t="shared" ca="1" si="276"/>
        <v/>
      </c>
      <c r="CI242" s="44" t="str">
        <f t="shared" si="277"/>
        <v/>
      </c>
      <c r="CM242" s="35"/>
      <c r="CN242" s="33"/>
      <c r="CO242" s="35"/>
      <c r="CP242" s="33"/>
      <c r="CQ242" s="35" t="str">
        <f t="shared" si="254"/>
        <v/>
      </c>
      <c r="CS242" s="37" t="str">
        <f t="shared" si="255"/>
        <v/>
      </c>
      <c r="CT242" s="43"/>
      <c r="CU242" s="37" t="str">
        <f t="shared" si="220"/>
        <v/>
      </c>
      <c r="CW242" s="37" t="str">
        <f>IFERROR(IFERROR(IF(CI242="","",SUMIFS(CU$101:CU242,$B$101:$B242,SWITCH\CALC\ACTIVE&amp;"*",$X$101:$X242, IF(CALCULATOR\LVL\FORMAT\ENTRY&lt;&gt;MARKER\CHECK,LVL\COL,"&gt;"""))),"") / IFERROR(IF(CI242="","",SUMIFS($BO$101:$BO242,$B$101:$B242,SWITCH\CALC\ACTIVE&amp;"*",$X$101:$X242, IF(CALCULATOR\LVL\FORMAT\ENTRY&lt;&gt;MARKER\CHECK,LVL\COL,"&gt;"""))),""),"")</f>
        <v/>
      </c>
      <c r="DI242" s="44" t="str">
        <f t="shared" si="278"/>
        <v/>
      </c>
      <c r="DM242" s="35"/>
      <c r="DN242" s="33"/>
      <c r="DO242" s="35"/>
      <c r="DP242" s="33"/>
      <c r="DQ242" s="35" t="str">
        <f t="shared" si="256"/>
        <v/>
      </c>
      <c r="DS242" s="37" t="str">
        <f t="shared" si="257"/>
        <v/>
      </c>
      <c r="DT242" s="43"/>
      <c r="DU242" s="37" t="str">
        <f t="shared" si="221"/>
        <v/>
      </c>
      <c r="DW242" s="37" t="str">
        <f>IFERROR(IFERROR(IF(DI242="","",SUMIFS(DU$101:DU242,$B$101:$B242,SWITCH\CALC\ACTIVE&amp;"*",$X$101:$X242, IF(CALCULATOR\LVL\FORMAT\ENTRY&lt;&gt;MARKER\CHECK,LVL\COL,"&gt;"""))),"") / IFERROR(IF(DI242="","",SUMIFS($BO$101:$BO242,$B$101:$B242,SWITCH\CALC\ACTIVE&amp;"*",$X$101:$X242, IF(CALCULATOR\LVL\FORMAT\ENTRY&lt;&gt;MARKER\CHECK,LVL\COL,"&gt;"""))),""),"")</f>
        <v/>
      </c>
      <c r="EI242" s="44" t="str">
        <f t="shared" si="279"/>
        <v/>
      </c>
      <c r="EM242" s="35"/>
      <c r="EN242" s="33"/>
      <c r="EO242" s="35"/>
      <c r="EP242" s="33"/>
      <c r="EQ242" s="35" t="str">
        <f t="shared" si="258"/>
        <v/>
      </c>
      <c r="ES242" s="37" t="str">
        <f t="shared" si="259"/>
        <v/>
      </c>
      <c r="ET242" s="43"/>
      <c r="EU242" s="37" t="str">
        <f t="shared" si="222"/>
        <v/>
      </c>
      <c r="EW242" s="37" t="str">
        <f>IFERROR(IFERROR(IF(EI242="","",SUMIFS(EU$101:EU242,$B$101:$B242,SWITCH\CALC\ACTIVE&amp;"*",$X$101:$X242, IF(CALCULATOR\LVL\FORMAT\ENTRY&lt;&gt;MARKER\CHECK,LVL\COL,"&gt;"""))),"") / IFERROR(IF(EI242="","",SUMIFS($BO$101:$BO242,$B$101:$B242,SWITCH\CALC\ACTIVE&amp;"*",$X$101:$X242, IF(CALCULATOR\LVL\FORMAT\ENTRY&lt;&gt;MARKER\CHECK,LVL\COL,"&gt;"""))),""),"")</f>
        <v/>
      </c>
      <c r="FI242" s="44" t="str">
        <f t="shared" si="280"/>
        <v/>
      </c>
      <c r="FM242" s="35"/>
      <c r="FN242" s="33"/>
      <c r="FO242" s="35"/>
      <c r="FP242" s="33"/>
      <c r="FQ242" s="35" t="str">
        <f t="shared" si="260"/>
        <v/>
      </c>
      <c r="FS242" s="37" t="str">
        <f t="shared" si="261"/>
        <v/>
      </c>
      <c r="FT242" s="43"/>
      <c r="FU242" s="37" t="str">
        <f t="shared" si="223"/>
        <v/>
      </c>
      <c r="FW242" s="37" t="str">
        <f>IFERROR(IFERROR(IF(FI242="","",SUMIFS(FU$101:FU242,$B$101:$B242,SWITCH\CALC\ACTIVE&amp;"*",$X$101:$X242, IF(CALCULATOR\LVL\FORMAT\ENTRY&lt;&gt;MARKER\CHECK,LVL\COL,"&gt;"""))),"") / IFERROR(IF(FI242="","",SUMIFS($BO$101:$BO242,$B$101:$B242,SWITCH\CALC\ACTIVE&amp;"*",$X$101:$X242, IF(CALCULATOR\LVL\FORMAT\ENTRY&lt;&gt;MARKER\CHECK,LVL\COL,"&gt;"""))),""),"")</f>
        <v/>
      </c>
      <c r="FX242" s="175"/>
      <c r="FZ242" s="37" t="str">
        <f t="shared" ca="1" si="262"/>
        <v/>
      </c>
      <c r="GA242" s="37" t="str">
        <f t="shared" ref="GA242:GM242" ca="1" si="290">IFERROR(IF($J242=LARGE($J$101:$J$300,GA$98), ( INDEX( INDIRECT($FY$95),MATCH(LARGE($J$101:$J$300,GA$98),$J$101:$J$300,0)) ), FZ242 ),"")</f>
        <v/>
      </c>
      <c r="GB242" s="37" t="str">
        <f t="shared" ca="1" si="290"/>
        <v/>
      </c>
      <c r="GC242" s="37" t="str">
        <f t="shared" ca="1" si="290"/>
        <v/>
      </c>
      <c r="GD242" s="37" t="str">
        <f t="shared" ca="1" si="290"/>
        <v/>
      </c>
      <c r="GE242" s="37" t="str">
        <f t="shared" ca="1" si="290"/>
        <v/>
      </c>
      <c r="GF242" s="37" t="str">
        <f t="shared" ca="1" si="290"/>
        <v/>
      </c>
      <c r="GG242" s="37" t="str">
        <f t="shared" ca="1" si="290"/>
        <v/>
      </c>
      <c r="GH242" s="37" t="str">
        <f t="shared" ca="1" si="290"/>
        <v/>
      </c>
      <c r="GI242" s="37" t="str">
        <f t="shared" ca="1" si="290"/>
        <v/>
      </c>
      <c r="GJ242" s="37" t="str">
        <f t="shared" ca="1" si="290"/>
        <v/>
      </c>
      <c r="GK242" s="37" t="str">
        <f t="shared" ca="1" si="290"/>
        <v/>
      </c>
      <c r="GL242" s="37" t="str">
        <f t="shared" ca="1" si="290"/>
        <v/>
      </c>
      <c r="GM242" s="37" t="str">
        <f t="shared" ca="1" si="290"/>
        <v/>
      </c>
    </row>
    <row r="243" spans="2:195" ht="22.5" customHeight="1" thickTop="1" thickBot="1">
      <c r="B243" s="1" t="str">
        <f t="array" ref="B243">IFERROR(IF($AF243="","",IF($C243=SWITCH\CALC\INACTV,SWITCH\CALC\INACTV,IF($AG243="",SWITCH\CALC\ACTIVE.EST,IF(AND(LARGE(IF($AF$101:$AF$300=$AF243,$AU$101:$AU$300),1)&gt;1,$AU243=1),SWITCH\CALC\INACTV,SWITCH\CALC\ACTIVE)))),"")</f>
        <v/>
      </c>
      <c r="C243" s="1" t="str">
        <f>IFERROR(IF($AF243="","",IF(AND(CALCULATOR\LVL\FORMAT\ENTRY="",$X243&lt;&gt;LVL\COL),SWITCH\CALC\INACTV,IF($AU243=1,IF(COUNTIFS($AU244:$AU$325,"&gt;"&amp;1,$AF244:$AF$325,$AF243)&gt;0,SWITCH\CALC\INACTV,SWITCH\CALC\ACTIVE),IF($AF243="","",SWITCH\CALC\ACTIVE)))),"")</f>
        <v/>
      </c>
      <c r="F243" s="1">
        <v>43</v>
      </c>
      <c r="H243" s="142" t="str">
        <f t="shared" ca="1" si="251"/>
        <v/>
      </c>
      <c r="I243" s="140"/>
      <c r="J243" s="145" t="str">
        <f t="shared" si="252"/>
        <v/>
      </c>
      <c r="R243" s="34" t="str">
        <f t="shared" ca="1" si="253"/>
        <v/>
      </c>
      <c r="V243" s="34" t="str">
        <f t="shared" ca="1" si="267"/>
        <v/>
      </c>
      <c r="X243" s="34" t="str">
        <f t="shared" ca="1" si="268"/>
        <v/>
      </c>
      <c r="AB243" s="18"/>
      <c r="AC243" s="2">
        <f t="shared" si="269"/>
        <v>43</v>
      </c>
      <c r="AD243" s="20"/>
      <c r="AE243" s="18"/>
      <c r="AF243" s="233"/>
      <c r="AG243" s="234"/>
      <c r="AH243" s="28"/>
      <c r="AI243" s="238" t="str">
        <f t="shared" ca="1" si="270"/>
        <v/>
      </c>
      <c r="AJ243" s="239"/>
      <c r="AK243" s="239"/>
      <c r="AL243" s="239"/>
      <c r="AM243" s="239"/>
      <c r="AN243" s="239"/>
      <c r="AO243" s="239"/>
      <c r="AP243" s="239"/>
      <c r="AQ243" s="240"/>
      <c r="AR243" s="28"/>
      <c r="AS243" s="138" t="str">
        <f t="shared" ca="1" si="271"/>
        <v/>
      </c>
      <c r="AT243" s="19"/>
      <c r="AU243" s="169" t="str">
        <f>IFERROR(IF($AF243="","",IF($BO243="","",IF($BO243&lt;1,"",COUNTIFS($AF$101:$AF243,$AF243,$BO$101:$BO243,"&gt;=1")))),"")</f>
        <v/>
      </c>
      <c r="AV243" s="20"/>
      <c r="AZ243" s="36" t="str">
        <f>IFERROR(IF($AF243="","",IF($AG243=GRADE.LTR\W,GRADE.LTR\W,IF($AG243="",GRADE.LTR\W,(  IF($X243=LVL\REM,GRADE.LTR\P,GRADE.LTR\C)  )))),"")</f>
        <v/>
      </c>
      <c r="BM243" s="35" t="str">
        <f t="shared" si="272"/>
        <v/>
      </c>
      <c r="BN243" s="33"/>
      <c r="BO243" s="35" t="str">
        <f t="shared" si="273"/>
        <v/>
      </c>
      <c r="BP243" s="33"/>
      <c r="BQ243" s="35" t="str">
        <f t="shared" si="274"/>
        <v/>
      </c>
      <c r="BS243" s="37" t="str">
        <f t="shared" si="275"/>
        <v/>
      </c>
      <c r="BT243" s="43"/>
      <c r="BU243" s="37" t="str">
        <f t="shared" si="219"/>
        <v/>
      </c>
      <c r="BZ243" s="34" t="str">
        <f t="shared" ca="1" si="276"/>
        <v/>
      </c>
      <c r="CI243" s="44" t="str">
        <f t="shared" si="277"/>
        <v/>
      </c>
      <c r="CM243" s="35"/>
      <c r="CN243" s="33"/>
      <c r="CO243" s="35"/>
      <c r="CP243" s="33"/>
      <c r="CQ243" s="35" t="str">
        <f t="shared" si="254"/>
        <v/>
      </c>
      <c r="CS243" s="37" t="str">
        <f t="shared" si="255"/>
        <v/>
      </c>
      <c r="CT243" s="43"/>
      <c r="CU243" s="37" t="str">
        <f t="shared" si="220"/>
        <v/>
      </c>
      <c r="CW243" s="37" t="str">
        <f>IFERROR(IFERROR(IF(CI243="","",SUMIFS(CU$101:CU243,$B$101:$B243,SWITCH\CALC\ACTIVE&amp;"*",$X$101:$X243, IF(CALCULATOR\LVL\FORMAT\ENTRY&lt;&gt;MARKER\CHECK,LVL\COL,"&gt;"""))),"") / IFERROR(IF(CI243="","",SUMIFS($BO$101:$BO243,$B$101:$B243,SWITCH\CALC\ACTIVE&amp;"*",$X$101:$X243, IF(CALCULATOR\LVL\FORMAT\ENTRY&lt;&gt;MARKER\CHECK,LVL\COL,"&gt;"""))),""),"")</f>
        <v/>
      </c>
      <c r="DI243" s="44" t="str">
        <f t="shared" si="278"/>
        <v/>
      </c>
      <c r="DM243" s="35"/>
      <c r="DN243" s="33"/>
      <c r="DO243" s="35"/>
      <c r="DP243" s="33"/>
      <c r="DQ243" s="35" t="str">
        <f t="shared" si="256"/>
        <v/>
      </c>
      <c r="DS243" s="37" t="str">
        <f t="shared" si="257"/>
        <v/>
      </c>
      <c r="DT243" s="43"/>
      <c r="DU243" s="37" t="str">
        <f t="shared" si="221"/>
        <v/>
      </c>
      <c r="DW243" s="37" t="str">
        <f>IFERROR(IFERROR(IF(DI243="","",SUMIFS(DU$101:DU243,$B$101:$B243,SWITCH\CALC\ACTIVE&amp;"*",$X$101:$X243, IF(CALCULATOR\LVL\FORMAT\ENTRY&lt;&gt;MARKER\CHECK,LVL\COL,"&gt;"""))),"") / IFERROR(IF(DI243="","",SUMIFS($BO$101:$BO243,$B$101:$B243,SWITCH\CALC\ACTIVE&amp;"*",$X$101:$X243, IF(CALCULATOR\LVL\FORMAT\ENTRY&lt;&gt;MARKER\CHECK,LVL\COL,"&gt;"""))),""),"")</f>
        <v/>
      </c>
      <c r="EI243" s="44" t="str">
        <f t="shared" si="279"/>
        <v/>
      </c>
      <c r="EM243" s="35"/>
      <c r="EN243" s="33"/>
      <c r="EO243" s="35"/>
      <c r="EP243" s="33"/>
      <c r="EQ243" s="35" t="str">
        <f t="shared" si="258"/>
        <v/>
      </c>
      <c r="ES243" s="37" t="str">
        <f t="shared" si="259"/>
        <v/>
      </c>
      <c r="ET243" s="43"/>
      <c r="EU243" s="37" t="str">
        <f t="shared" si="222"/>
        <v/>
      </c>
      <c r="EW243" s="37" t="str">
        <f>IFERROR(IFERROR(IF(EI243="","",SUMIFS(EU$101:EU243,$B$101:$B243,SWITCH\CALC\ACTIVE&amp;"*",$X$101:$X243, IF(CALCULATOR\LVL\FORMAT\ENTRY&lt;&gt;MARKER\CHECK,LVL\COL,"&gt;"""))),"") / IFERROR(IF(EI243="","",SUMIFS($BO$101:$BO243,$B$101:$B243,SWITCH\CALC\ACTIVE&amp;"*",$X$101:$X243, IF(CALCULATOR\LVL\FORMAT\ENTRY&lt;&gt;MARKER\CHECK,LVL\COL,"&gt;"""))),""),"")</f>
        <v/>
      </c>
      <c r="FI243" s="44" t="str">
        <f t="shared" si="280"/>
        <v/>
      </c>
      <c r="FM243" s="35"/>
      <c r="FN243" s="33"/>
      <c r="FO243" s="35"/>
      <c r="FP243" s="33"/>
      <c r="FQ243" s="35" t="str">
        <f t="shared" si="260"/>
        <v/>
      </c>
      <c r="FS243" s="37" t="str">
        <f t="shared" si="261"/>
        <v/>
      </c>
      <c r="FT243" s="43"/>
      <c r="FU243" s="37" t="str">
        <f t="shared" si="223"/>
        <v/>
      </c>
      <c r="FW243" s="37" t="str">
        <f>IFERROR(IFERROR(IF(FI243="","",SUMIFS(FU$101:FU243,$B$101:$B243,SWITCH\CALC\ACTIVE&amp;"*",$X$101:$X243, IF(CALCULATOR\LVL\FORMAT\ENTRY&lt;&gt;MARKER\CHECK,LVL\COL,"&gt;"""))),"") / IFERROR(IF(FI243="","",SUMIFS($BO$101:$BO243,$B$101:$B243,SWITCH\CALC\ACTIVE&amp;"*",$X$101:$X243, IF(CALCULATOR\LVL\FORMAT\ENTRY&lt;&gt;MARKER\CHECK,LVL\COL,"&gt;"""))),""),"")</f>
        <v/>
      </c>
      <c r="FX243" s="175"/>
      <c r="FZ243" s="37" t="str">
        <f t="shared" ca="1" si="262"/>
        <v/>
      </c>
      <c r="GA243" s="37" t="str">
        <f t="shared" ref="GA243:GM243" ca="1" si="291">IFERROR(IF($J243=LARGE($J$101:$J$300,GA$98), ( INDEX( INDIRECT($FY$95),MATCH(LARGE($J$101:$J$300,GA$98),$J$101:$J$300,0)) ), FZ243 ),"")</f>
        <v/>
      </c>
      <c r="GB243" s="37" t="str">
        <f t="shared" ca="1" si="291"/>
        <v/>
      </c>
      <c r="GC243" s="37" t="str">
        <f t="shared" ca="1" si="291"/>
        <v/>
      </c>
      <c r="GD243" s="37" t="str">
        <f t="shared" ca="1" si="291"/>
        <v/>
      </c>
      <c r="GE243" s="37" t="str">
        <f t="shared" ca="1" si="291"/>
        <v/>
      </c>
      <c r="GF243" s="37" t="str">
        <f t="shared" ca="1" si="291"/>
        <v/>
      </c>
      <c r="GG243" s="37" t="str">
        <f t="shared" ca="1" si="291"/>
        <v/>
      </c>
      <c r="GH243" s="37" t="str">
        <f t="shared" ca="1" si="291"/>
        <v/>
      </c>
      <c r="GI243" s="37" t="str">
        <f t="shared" ca="1" si="291"/>
        <v/>
      </c>
      <c r="GJ243" s="37" t="str">
        <f t="shared" ca="1" si="291"/>
        <v/>
      </c>
      <c r="GK243" s="37" t="str">
        <f t="shared" ca="1" si="291"/>
        <v/>
      </c>
      <c r="GL243" s="37" t="str">
        <f t="shared" ca="1" si="291"/>
        <v/>
      </c>
      <c r="GM243" s="37" t="str">
        <f t="shared" ca="1" si="291"/>
        <v/>
      </c>
    </row>
    <row r="244" spans="2:195" ht="22.5" customHeight="1" thickTop="1" thickBot="1">
      <c r="B244" s="1" t="str">
        <f t="array" ref="B244">IFERROR(IF($AF244="","",IF($C244=SWITCH\CALC\INACTV,SWITCH\CALC\INACTV,IF($AG244="",SWITCH\CALC\ACTIVE.EST,IF(AND(LARGE(IF($AF$101:$AF$300=$AF244,$AU$101:$AU$300),1)&gt;1,$AU244=1),SWITCH\CALC\INACTV,SWITCH\CALC\ACTIVE)))),"")</f>
        <v/>
      </c>
      <c r="C244" s="1" t="str">
        <f>IFERROR(IF($AF244="","",IF(AND(CALCULATOR\LVL\FORMAT\ENTRY="",$X244&lt;&gt;LVL\COL),SWITCH\CALC\INACTV,IF($AU244=1,IF(COUNTIFS($AU245:$AU$325,"&gt;"&amp;1,$AF245:$AF$325,$AF244)&gt;0,SWITCH\CALC\INACTV,SWITCH\CALC\ACTIVE),IF($AF244="","",SWITCH\CALC\ACTIVE)))),"")</f>
        <v/>
      </c>
      <c r="F244" s="1">
        <v>44</v>
      </c>
      <c r="H244" s="142" t="str">
        <f t="shared" ca="1" si="251"/>
        <v/>
      </c>
      <c r="I244" s="140"/>
      <c r="J244" s="145" t="str">
        <f t="shared" si="252"/>
        <v/>
      </c>
      <c r="R244" s="34" t="str">
        <f t="shared" ca="1" si="253"/>
        <v/>
      </c>
      <c r="V244" s="34" t="str">
        <f t="shared" ca="1" si="267"/>
        <v/>
      </c>
      <c r="X244" s="34" t="str">
        <f t="shared" ca="1" si="268"/>
        <v/>
      </c>
      <c r="AB244" s="18"/>
      <c r="AC244" s="2">
        <f t="shared" si="269"/>
        <v>44</v>
      </c>
      <c r="AD244" s="20"/>
      <c r="AE244" s="18"/>
      <c r="AF244" s="233"/>
      <c r="AG244" s="234"/>
      <c r="AH244" s="28"/>
      <c r="AI244" s="238" t="str">
        <f t="shared" ca="1" si="270"/>
        <v/>
      </c>
      <c r="AJ244" s="239"/>
      <c r="AK244" s="239"/>
      <c r="AL244" s="239"/>
      <c r="AM244" s="239"/>
      <c r="AN244" s="239"/>
      <c r="AO244" s="239"/>
      <c r="AP244" s="239"/>
      <c r="AQ244" s="240"/>
      <c r="AR244" s="28"/>
      <c r="AS244" s="138" t="str">
        <f t="shared" ca="1" si="271"/>
        <v/>
      </c>
      <c r="AT244" s="19"/>
      <c r="AU244" s="169" t="str">
        <f>IFERROR(IF($AF244="","",IF($BO244="","",IF($BO244&lt;1,"",COUNTIFS($AF$101:$AF244,$AF244,$BO$101:$BO244,"&gt;=1")))),"")</f>
        <v/>
      </c>
      <c r="AV244" s="20"/>
      <c r="AZ244" s="36" t="str">
        <f>IFERROR(IF($AF244="","",IF($AG244=GRADE.LTR\W,GRADE.LTR\W,IF($AG244="",GRADE.LTR\W,(  IF($X244=LVL\REM,GRADE.LTR\P,GRADE.LTR\C)  )))),"")</f>
        <v/>
      </c>
      <c r="BM244" s="35" t="str">
        <f t="shared" si="272"/>
        <v/>
      </c>
      <c r="BN244" s="33"/>
      <c r="BO244" s="35" t="str">
        <f t="shared" si="273"/>
        <v/>
      </c>
      <c r="BP244" s="33"/>
      <c r="BQ244" s="35" t="str">
        <f t="shared" si="274"/>
        <v/>
      </c>
      <c r="BS244" s="37" t="str">
        <f t="shared" si="275"/>
        <v/>
      </c>
      <c r="BT244" s="43"/>
      <c r="BU244" s="37" t="str">
        <f t="shared" si="219"/>
        <v/>
      </c>
      <c r="BZ244" s="34" t="str">
        <f t="shared" ca="1" si="276"/>
        <v/>
      </c>
      <c r="CI244" s="44" t="str">
        <f t="shared" si="277"/>
        <v/>
      </c>
      <c r="CM244" s="35"/>
      <c r="CN244" s="33"/>
      <c r="CO244" s="35"/>
      <c r="CP244" s="33"/>
      <c r="CQ244" s="35" t="str">
        <f t="shared" si="254"/>
        <v/>
      </c>
      <c r="CS244" s="37" t="str">
        <f t="shared" si="255"/>
        <v/>
      </c>
      <c r="CT244" s="43"/>
      <c r="CU244" s="37" t="str">
        <f t="shared" si="220"/>
        <v/>
      </c>
      <c r="CW244" s="37" t="str">
        <f>IFERROR(IFERROR(IF(CI244="","",SUMIFS(CU$101:CU244,$B$101:$B244,SWITCH\CALC\ACTIVE&amp;"*",$X$101:$X244, IF(CALCULATOR\LVL\FORMAT\ENTRY&lt;&gt;MARKER\CHECK,LVL\COL,"&gt;"""))),"") / IFERROR(IF(CI244="","",SUMIFS($BO$101:$BO244,$B$101:$B244,SWITCH\CALC\ACTIVE&amp;"*",$X$101:$X244, IF(CALCULATOR\LVL\FORMAT\ENTRY&lt;&gt;MARKER\CHECK,LVL\COL,"&gt;"""))),""),"")</f>
        <v/>
      </c>
      <c r="DI244" s="44" t="str">
        <f t="shared" si="278"/>
        <v/>
      </c>
      <c r="DM244" s="35"/>
      <c r="DN244" s="33"/>
      <c r="DO244" s="35"/>
      <c r="DP244" s="33"/>
      <c r="DQ244" s="35" t="str">
        <f t="shared" si="256"/>
        <v/>
      </c>
      <c r="DS244" s="37" t="str">
        <f t="shared" si="257"/>
        <v/>
      </c>
      <c r="DT244" s="43"/>
      <c r="DU244" s="37" t="str">
        <f t="shared" si="221"/>
        <v/>
      </c>
      <c r="DW244" s="37" t="str">
        <f>IFERROR(IFERROR(IF(DI244="","",SUMIFS(DU$101:DU244,$B$101:$B244,SWITCH\CALC\ACTIVE&amp;"*",$X$101:$X244, IF(CALCULATOR\LVL\FORMAT\ENTRY&lt;&gt;MARKER\CHECK,LVL\COL,"&gt;"""))),"") / IFERROR(IF(DI244="","",SUMIFS($BO$101:$BO244,$B$101:$B244,SWITCH\CALC\ACTIVE&amp;"*",$X$101:$X244, IF(CALCULATOR\LVL\FORMAT\ENTRY&lt;&gt;MARKER\CHECK,LVL\COL,"&gt;"""))),""),"")</f>
        <v/>
      </c>
      <c r="EI244" s="44" t="str">
        <f t="shared" si="279"/>
        <v/>
      </c>
      <c r="EM244" s="35"/>
      <c r="EN244" s="33"/>
      <c r="EO244" s="35"/>
      <c r="EP244" s="33"/>
      <c r="EQ244" s="35" t="str">
        <f t="shared" si="258"/>
        <v/>
      </c>
      <c r="ES244" s="37" t="str">
        <f t="shared" si="259"/>
        <v/>
      </c>
      <c r="ET244" s="43"/>
      <c r="EU244" s="37" t="str">
        <f t="shared" si="222"/>
        <v/>
      </c>
      <c r="EW244" s="37" t="str">
        <f>IFERROR(IFERROR(IF(EI244="","",SUMIFS(EU$101:EU244,$B$101:$B244,SWITCH\CALC\ACTIVE&amp;"*",$X$101:$X244, IF(CALCULATOR\LVL\FORMAT\ENTRY&lt;&gt;MARKER\CHECK,LVL\COL,"&gt;"""))),"") / IFERROR(IF(EI244="","",SUMIFS($BO$101:$BO244,$B$101:$B244,SWITCH\CALC\ACTIVE&amp;"*",$X$101:$X244, IF(CALCULATOR\LVL\FORMAT\ENTRY&lt;&gt;MARKER\CHECK,LVL\COL,"&gt;"""))),""),"")</f>
        <v/>
      </c>
      <c r="FI244" s="44" t="str">
        <f t="shared" si="280"/>
        <v/>
      </c>
      <c r="FM244" s="35"/>
      <c r="FN244" s="33"/>
      <c r="FO244" s="35"/>
      <c r="FP244" s="33"/>
      <c r="FQ244" s="35" t="str">
        <f t="shared" si="260"/>
        <v/>
      </c>
      <c r="FS244" s="37" t="str">
        <f t="shared" si="261"/>
        <v/>
      </c>
      <c r="FT244" s="43"/>
      <c r="FU244" s="37" t="str">
        <f t="shared" si="223"/>
        <v/>
      </c>
      <c r="FW244" s="37" t="str">
        <f>IFERROR(IFERROR(IF(FI244="","",SUMIFS(FU$101:FU244,$B$101:$B244,SWITCH\CALC\ACTIVE&amp;"*",$X$101:$X244, IF(CALCULATOR\LVL\FORMAT\ENTRY&lt;&gt;MARKER\CHECK,LVL\COL,"&gt;"""))),"") / IFERROR(IF(FI244="","",SUMIFS($BO$101:$BO244,$B$101:$B244,SWITCH\CALC\ACTIVE&amp;"*",$X$101:$X244, IF(CALCULATOR\LVL\FORMAT\ENTRY&lt;&gt;MARKER\CHECK,LVL\COL,"&gt;"""))),""),"")</f>
        <v/>
      </c>
      <c r="FX244" s="175"/>
      <c r="FZ244" s="37" t="str">
        <f t="shared" ca="1" si="262"/>
        <v/>
      </c>
      <c r="GA244" s="37" t="str">
        <f t="shared" ref="GA244:GM244" ca="1" si="292">IFERROR(IF($J244=LARGE($J$101:$J$300,GA$98), ( INDEX( INDIRECT($FY$95),MATCH(LARGE($J$101:$J$300,GA$98),$J$101:$J$300,0)) ), FZ244 ),"")</f>
        <v/>
      </c>
      <c r="GB244" s="37" t="str">
        <f t="shared" ca="1" si="292"/>
        <v/>
      </c>
      <c r="GC244" s="37" t="str">
        <f t="shared" ca="1" si="292"/>
        <v/>
      </c>
      <c r="GD244" s="37" t="str">
        <f t="shared" ca="1" si="292"/>
        <v/>
      </c>
      <c r="GE244" s="37" t="str">
        <f t="shared" ca="1" si="292"/>
        <v/>
      </c>
      <c r="GF244" s="37" t="str">
        <f t="shared" ca="1" si="292"/>
        <v/>
      </c>
      <c r="GG244" s="37" t="str">
        <f t="shared" ca="1" si="292"/>
        <v/>
      </c>
      <c r="GH244" s="37" t="str">
        <f t="shared" ca="1" si="292"/>
        <v/>
      </c>
      <c r="GI244" s="37" t="str">
        <f t="shared" ca="1" si="292"/>
        <v/>
      </c>
      <c r="GJ244" s="37" t="str">
        <f t="shared" ca="1" si="292"/>
        <v/>
      </c>
      <c r="GK244" s="37" t="str">
        <f t="shared" ca="1" si="292"/>
        <v/>
      </c>
      <c r="GL244" s="37" t="str">
        <f t="shared" ca="1" si="292"/>
        <v/>
      </c>
      <c r="GM244" s="37" t="str">
        <f t="shared" ca="1" si="292"/>
        <v/>
      </c>
    </row>
    <row r="245" spans="2:195" ht="22.5" customHeight="1" thickTop="1" thickBot="1">
      <c r="B245" s="1" t="str">
        <f t="array" ref="B245">IFERROR(IF($AF245="","",IF($C245=SWITCH\CALC\INACTV,SWITCH\CALC\INACTV,IF($AG245="",SWITCH\CALC\ACTIVE.EST,IF(AND(LARGE(IF($AF$101:$AF$300=$AF245,$AU$101:$AU$300),1)&gt;1,$AU245=1),SWITCH\CALC\INACTV,SWITCH\CALC\ACTIVE)))),"")</f>
        <v/>
      </c>
      <c r="C245" s="1" t="str">
        <f>IFERROR(IF($AF245="","",IF(AND(CALCULATOR\LVL\FORMAT\ENTRY="",$X245&lt;&gt;LVL\COL),SWITCH\CALC\INACTV,IF($AU245=1,IF(COUNTIFS($AU246:$AU$325,"&gt;"&amp;1,$AF246:$AF$325,$AF245)&gt;0,SWITCH\CALC\INACTV,SWITCH\CALC\ACTIVE),IF($AF245="","",SWITCH\CALC\ACTIVE)))),"")</f>
        <v/>
      </c>
      <c r="F245" s="1">
        <v>45</v>
      </c>
      <c r="H245" s="142" t="str">
        <f t="shared" ca="1" si="251"/>
        <v/>
      </c>
      <c r="I245" s="140"/>
      <c r="J245" s="145" t="str">
        <f t="shared" si="252"/>
        <v/>
      </c>
      <c r="R245" s="34" t="str">
        <f t="shared" ca="1" si="253"/>
        <v/>
      </c>
      <c r="V245" s="34" t="str">
        <f t="shared" ca="1" si="267"/>
        <v/>
      </c>
      <c r="X245" s="34" t="str">
        <f t="shared" ca="1" si="268"/>
        <v/>
      </c>
      <c r="AB245" s="18"/>
      <c r="AC245" s="2">
        <f t="shared" si="269"/>
        <v>45</v>
      </c>
      <c r="AD245" s="20"/>
      <c r="AE245" s="18"/>
      <c r="AF245" s="233"/>
      <c r="AG245" s="234"/>
      <c r="AH245" s="28"/>
      <c r="AI245" s="238" t="str">
        <f t="shared" ca="1" si="270"/>
        <v/>
      </c>
      <c r="AJ245" s="239"/>
      <c r="AK245" s="239"/>
      <c r="AL245" s="239"/>
      <c r="AM245" s="239"/>
      <c r="AN245" s="239"/>
      <c r="AO245" s="239"/>
      <c r="AP245" s="239"/>
      <c r="AQ245" s="240"/>
      <c r="AR245" s="28"/>
      <c r="AS245" s="138" t="str">
        <f t="shared" ca="1" si="271"/>
        <v/>
      </c>
      <c r="AT245" s="19"/>
      <c r="AU245" s="169" t="str">
        <f>IFERROR(IF($AF245="","",IF($BO245="","",IF($BO245&lt;1,"",COUNTIFS($AF$101:$AF245,$AF245,$BO$101:$BO245,"&gt;=1")))),"")</f>
        <v/>
      </c>
      <c r="AV245" s="20"/>
      <c r="AZ245" s="36" t="str">
        <f>IFERROR(IF($AF245="","",IF($AG245=GRADE.LTR\W,GRADE.LTR\W,IF($AG245="",GRADE.LTR\W,(  IF($X245=LVL\REM,GRADE.LTR\P,GRADE.LTR\C)  )))),"")</f>
        <v/>
      </c>
      <c r="BM245" s="35" t="str">
        <f t="shared" si="272"/>
        <v/>
      </c>
      <c r="BN245" s="33"/>
      <c r="BO245" s="35" t="str">
        <f t="shared" si="273"/>
        <v/>
      </c>
      <c r="BP245" s="33"/>
      <c r="BQ245" s="35" t="str">
        <f t="shared" si="274"/>
        <v/>
      </c>
      <c r="BS245" s="37" t="str">
        <f t="shared" si="275"/>
        <v/>
      </c>
      <c r="BT245" s="43"/>
      <c r="BU245" s="37" t="str">
        <f t="shared" si="219"/>
        <v/>
      </c>
      <c r="BZ245" s="34" t="str">
        <f t="shared" ca="1" si="276"/>
        <v/>
      </c>
      <c r="CI245" s="44" t="str">
        <f t="shared" si="277"/>
        <v/>
      </c>
      <c r="CM245" s="35"/>
      <c r="CN245" s="33"/>
      <c r="CO245" s="35"/>
      <c r="CP245" s="33"/>
      <c r="CQ245" s="35" t="str">
        <f t="shared" si="254"/>
        <v/>
      </c>
      <c r="CS245" s="37" t="str">
        <f t="shared" si="255"/>
        <v/>
      </c>
      <c r="CT245" s="43"/>
      <c r="CU245" s="37" t="str">
        <f t="shared" si="220"/>
        <v/>
      </c>
      <c r="CW245" s="37" t="str">
        <f>IFERROR(IFERROR(IF(CI245="","",SUMIFS(CU$101:CU245,$B$101:$B245,SWITCH\CALC\ACTIVE&amp;"*",$X$101:$X245, IF(CALCULATOR\LVL\FORMAT\ENTRY&lt;&gt;MARKER\CHECK,LVL\COL,"&gt;"""))),"") / IFERROR(IF(CI245="","",SUMIFS($BO$101:$BO245,$B$101:$B245,SWITCH\CALC\ACTIVE&amp;"*",$X$101:$X245, IF(CALCULATOR\LVL\FORMAT\ENTRY&lt;&gt;MARKER\CHECK,LVL\COL,"&gt;"""))),""),"")</f>
        <v/>
      </c>
      <c r="DI245" s="44" t="str">
        <f t="shared" si="278"/>
        <v/>
      </c>
      <c r="DM245" s="35"/>
      <c r="DN245" s="33"/>
      <c r="DO245" s="35"/>
      <c r="DP245" s="33"/>
      <c r="DQ245" s="35" t="str">
        <f t="shared" si="256"/>
        <v/>
      </c>
      <c r="DS245" s="37" t="str">
        <f t="shared" si="257"/>
        <v/>
      </c>
      <c r="DT245" s="43"/>
      <c r="DU245" s="37" t="str">
        <f t="shared" si="221"/>
        <v/>
      </c>
      <c r="DW245" s="37" t="str">
        <f>IFERROR(IFERROR(IF(DI245="","",SUMIFS(DU$101:DU245,$B$101:$B245,SWITCH\CALC\ACTIVE&amp;"*",$X$101:$X245, IF(CALCULATOR\LVL\FORMAT\ENTRY&lt;&gt;MARKER\CHECK,LVL\COL,"&gt;"""))),"") / IFERROR(IF(DI245="","",SUMIFS($BO$101:$BO245,$B$101:$B245,SWITCH\CALC\ACTIVE&amp;"*",$X$101:$X245, IF(CALCULATOR\LVL\FORMAT\ENTRY&lt;&gt;MARKER\CHECK,LVL\COL,"&gt;"""))),""),"")</f>
        <v/>
      </c>
      <c r="EI245" s="44" t="str">
        <f t="shared" si="279"/>
        <v/>
      </c>
      <c r="EM245" s="35"/>
      <c r="EN245" s="33"/>
      <c r="EO245" s="35"/>
      <c r="EP245" s="33"/>
      <c r="EQ245" s="35" t="str">
        <f t="shared" si="258"/>
        <v/>
      </c>
      <c r="ES245" s="37" t="str">
        <f t="shared" si="259"/>
        <v/>
      </c>
      <c r="ET245" s="43"/>
      <c r="EU245" s="37" t="str">
        <f t="shared" si="222"/>
        <v/>
      </c>
      <c r="EW245" s="37" t="str">
        <f>IFERROR(IFERROR(IF(EI245="","",SUMIFS(EU$101:EU245,$B$101:$B245,SWITCH\CALC\ACTIVE&amp;"*",$X$101:$X245, IF(CALCULATOR\LVL\FORMAT\ENTRY&lt;&gt;MARKER\CHECK,LVL\COL,"&gt;"""))),"") / IFERROR(IF(EI245="","",SUMIFS($BO$101:$BO245,$B$101:$B245,SWITCH\CALC\ACTIVE&amp;"*",$X$101:$X245, IF(CALCULATOR\LVL\FORMAT\ENTRY&lt;&gt;MARKER\CHECK,LVL\COL,"&gt;"""))),""),"")</f>
        <v/>
      </c>
      <c r="FI245" s="44" t="str">
        <f t="shared" si="280"/>
        <v/>
      </c>
      <c r="FM245" s="35"/>
      <c r="FN245" s="33"/>
      <c r="FO245" s="35"/>
      <c r="FP245" s="33"/>
      <c r="FQ245" s="35" t="str">
        <f t="shared" si="260"/>
        <v/>
      </c>
      <c r="FS245" s="37" t="str">
        <f t="shared" si="261"/>
        <v/>
      </c>
      <c r="FT245" s="43"/>
      <c r="FU245" s="37" t="str">
        <f t="shared" si="223"/>
        <v/>
      </c>
      <c r="FW245" s="37" t="str">
        <f>IFERROR(IFERROR(IF(FI245="","",SUMIFS(FU$101:FU245,$B$101:$B245,SWITCH\CALC\ACTIVE&amp;"*",$X$101:$X245, IF(CALCULATOR\LVL\FORMAT\ENTRY&lt;&gt;MARKER\CHECK,LVL\COL,"&gt;"""))),"") / IFERROR(IF(FI245="","",SUMIFS($BO$101:$BO245,$B$101:$B245,SWITCH\CALC\ACTIVE&amp;"*",$X$101:$X245, IF(CALCULATOR\LVL\FORMAT\ENTRY&lt;&gt;MARKER\CHECK,LVL\COL,"&gt;"""))),""),"")</f>
        <v/>
      </c>
      <c r="FX245" s="175"/>
      <c r="FZ245" s="37" t="str">
        <f t="shared" ca="1" si="262"/>
        <v/>
      </c>
      <c r="GA245" s="37" t="str">
        <f t="shared" ref="GA245:GM245" ca="1" si="293">IFERROR(IF($J245=LARGE($J$101:$J$300,GA$98), ( INDEX( INDIRECT($FY$95),MATCH(LARGE($J$101:$J$300,GA$98),$J$101:$J$300,0)) ), FZ245 ),"")</f>
        <v/>
      </c>
      <c r="GB245" s="37" t="str">
        <f t="shared" ca="1" si="293"/>
        <v/>
      </c>
      <c r="GC245" s="37" t="str">
        <f t="shared" ca="1" si="293"/>
        <v/>
      </c>
      <c r="GD245" s="37" t="str">
        <f t="shared" ca="1" si="293"/>
        <v/>
      </c>
      <c r="GE245" s="37" t="str">
        <f t="shared" ca="1" si="293"/>
        <v/>
      </c>
      <c r="GF245" s="37" t="str">
        <f t="shared" ca="1" si="293"/>
        <v/>
      </c>
      <c r="GG245" s="37" t="str">
        <f t="shared" ca="1" si="293"/>
        <v/>
      </c>
      <c r="GH245" s="37" t="str">
        <f t="shared" ca="1" si="293"/>
        <v/>
      </c>
      <c r="GI245" s="37" t="str">
        <f t="shared" ca="1" si="293"/>
        <v/>
      </c>
      <c r="GJ245" s="37" t="str">
        <f t="shared" ca="1" si="293"/>
        <v/>
      </c>
      <c r="GK245" s="37" t="str">
        <f t="shared" ca="1" si="293"/>
        <v/>
      </c>
      <c r="GL245" s="37" t="str">
        <f t="shared" ca="1" si="293"/>
        <v/>
      </c>
      <c r="GM245" s="37" t="str">
        <f t="shared" ca="1" si="293"/>
        <v/>
      </c>
    </row>
    <row r="246" spans="2:195" ht="22.5" customHeight="1" thickTop="1" thickBot="1">
      <c r="B246" s="1" t="str">
        <f t="array" ref="B246">IFERROR(IF($AF246="","",IF($C246=SWITCH\CALC\INACTV,SWITCH\CALC\INACTV,IF($AG246="",SWITCH\CALC\ACTIVE.EST,IF(AND(LARGE(IF($AF$101:$AF$300=$AF246,$AU$101:$AU$300),1)&gt;1,$AU246=1),SWITCH\CALC\INACTV,SWITCH\CALC\ACTIVE)))),"")</f>
        <v/>
      </c>
      <c r="C246" s="1" t="str">
        <f>IFERROR(IF($AF246="","",IF(AND(CALCULATOR\LVL\FORMAT\ENTRY="",$X246&lt;&gt;LVL\COL),SWITCH\CALC\INACTV,IF($AU246=1,IF(COUNTIFS($AU247:$AU$325,"&gt;"&amp;1,$AF247:$AF$325,$AF246)&gt;0,SWITCH\CALC\INACTV,SWITCH\CALC\ACTIVE),IF($AF246="","",SWITCH\CALC\ACTIVE)))),"")</f>
        <v/>
      </c>
      <c r="F246" s="1">
        <v>46</v>
      </c>
      <c r="H246" s="142" t="str">
        <f t="shared" ca="1" si="251"/>
        <v/>
      </c>
      <c r="I246" s="140"/>
      <c r="J246" s="145" t="str">
        <f t="shared" si="252"/>
        <v/>
      </c>
      <c r="R246" s="34" t="str">
        <f t="shared" ca="1" si="253"/>
        <v/>
      </c>
      <c r="V246" s="34" t="str">
        <f t="shared" ca="1" si="267"/>
        <v/>
      </c>
      <c r="X246" s="34" t="str">
        <f t="shared" ca="1" si="268"/>
        <v/>
      </c>
      <c r="AB246" s="18"/>
      <c r="AC246" s="2">
        <f t="shared" si="269"/>
        <v>46</v>
      </c>
      <c r="AD246" s="20"/>
      <c r="AE246" s="18"/>
      <c r="AF246" s="233"/>
      <c r="AG246" s="234"/>
      <c r="AH246" s="28"/>
      <c r="AI246" s="238" t="str">
        <f t="shared" ca="1" si="270"/>
        <v/>
      </c>
      <c r="AJ246" s="239"/>
      <c r="AK246" s="239"/>
      <c r="AL246" s="239"/>
      <c r="AM246" s="239"/>
      <c r="AN246" s="239"/>
      <c r="AO246" s="239"/>
      <c r="AP246" s="239"/>
      <c r="AQ246" s="240"/>
      <c r="AR246" s="28"/>
      <c r="AS246" s="138" t="str">
        <f t="shared" ca="1" si="271"/>
        <v/>
      </c>
      <c r="AT246" s="19"/>
      <c r="AU246" s="169" t="str">
        <f>IFERROR(IF($AF246="","",IF($BO246="","",IF($BO246&lt;1,"",COUNTIFS($AF$101:$AF246,$AF246,$BO$101:$BO246,"&gt;=1")))),"")</f>
        <v/>
      </c>
      <c r="AV246" s="20"/>
      <c r="AZ246" s="36" t="str">
        <f>IFERROR(IF($AF246="","",IF($AG246=GRADE.LTR\W,GRADE.LTR\W,IF($AG246="",GRADE.LTR\W,(  IF($X246=LVL\REM,GRADE.LTR\P,GRADE.LTR\C)  )))),"")</f>
        <v/>
      </c>
      <c r="BM246" s="35" t="str">
        <f t="shared" si="272"/>
        <v/>
      </c>
      <c r="BN246" s="33"/>
      <c r="BO246" s="35" t="str">
        <f t="shared" si="273"/>
        <v/>
      </c>
      <c r="BP246" s="33"/>
      <c r="BQ246" s="35" t="str">
        <f t="shared" si="274"/>
        <v/>
      </c>
      <c r="BS246" s="37" t="str">
        <f t="shared" si="275"/>
        <v/>
      </c>
      <c r="BT246" s="43"/>
      <c r="BU246" s="37" t="str">
        <f t="shared" si="219"/>
        <v/>
      </c>
      <c r="BZ246" s="34" t="str">
        <f t="shared" ca="1" si="276"/>
        <v/>
      </c>
      <c r="CI246" s="44" t="str">
        <f t="shared" si="277"/>
        <v/>
      </c>
      <c r="CM246" s="35"/>
      <c r="CN246" s="33"/>
      <c r="CO246" s="35"/>
      <c r="CP246" s="33"/>
      <c r="CQ246" s="35" t="str">
        <f t="shared" si="254"/>
        <v/>
      </c>
      <c r="CS246" s="37" t="str">
        <f t="shared" si="255"/>
        <v/>
      </c>
      <c r="CT246" s="43"/>
      <c r="CU246" s="37" t="str">
        <f t="shared" si="220"/>
        <v/>
      </c>
      <c r="CW246" s="37" t="str">
        <f>IFERROR(IFERROR(IF(CI246="","",SUMIFS(CU$101:CU246,$B$101:$B246,SWITCH\CALC\ACTIVE&amp;"*",$X$101:$X246, IF(CALCULATOR\LVL\FORMAT\ENTRY&lt;&gt;MARKER\CHECK,LVL\COL,"&gt;"""))),"") / IFERROR(IF(CI246="","",SUMIFS($BO$101:$BO246,$B$101:$B246,SWITCH\CALC\ACTIVE&amp;"*",$X$101:$X246, IF(CALCULATOR\LVL\FORMAT\ENTRY&lt;&gt;MARKER\CHECK,LVL\COL,"&gt;"""))),""),"")</f>
        <v/>
      </c>
      <c r="DI246" s="44" t="str">
        <f t="shared" si="278"/>
        <v/>
      </c>
      <c r="DM246" s="35"/>
      <c r="DN246" s="33"/>
      <c r="DO246" s="35"/>
      <c r="DP246" s="33"/>
      <c r="DQ246" s="35" t="str">
        <f t="shared" si="256"/>
        <v/>
      </c>
      <c r="DS246" s="37" t="str">
        <f t="shared" si="257"/>
        <v/>
      </c>
      <c r="DT246" s="43"/>
      <c r="DU246" s="37" t="str">
        <f t="shared" si="221"/>
        <v/>
      </c>
      <c r="DW246" s="37" t="str">
        <f>IFERROR(IFERROR(IF(DI246="","",SUMIFS(DU$101:DU246,$B$101:$B246,SWITCH\CALC\ACTIVE&amp;"*",$X$101:$X246, IF(CALCULATOR\LVL\FORMAT\ENTRY&lt;&gt;MARKER\CHECK,LVL\COL,"&gt;"""))),"") / IFERROR(IF(DI246="","",SUMIFS($BO$101:$BO246,$B$101:$B246,SWITCH\CALC\ACTIVE&amp;"*",$X$101:$X246, IF(CALCULATOR\LVL\FORMAT\ENTRY&lt;&gt;MARKER\CHECK,LVL\COL,"&gt;"""))),""),"")</f>
        <v/>
      </c>
      <c r="EI246" s="44" t="str">
        <f t="shared" si="279"/>
        <v/>
      </c>
      <c r="EM246" s="35"/>
      <c r="EN246" s="33"/>
      <c r="EO246" s="35"/>
      <c r="EP246" s="33"/>
      <c r="EQ246" s="35" t="str">
        <f t="shared" si="258"/>
        <v/>
      </c>
      <c r="ES246" s="37" t="str">
        <f t="shared" si="259"/>
        <v/>
      </c>
      <c r="ET246" s="43"/>
      <c r="EU246" s="37" t="str">
        <f t="shared" si="222"/>
        <v/>
      </c>
      <c r="EW246" s="37" t="str">
        <f>IFERROR(IFERROR(IF(EI246="","",SUMIFS(EU$101:EU246,$B$101:$B246,SWITCH\CALC\ACTIVE&amp;"*",$X$101:$X246, IF(CALCULATOR\LVL\FORMAT\ENTRY&lt;&gt;MARKER\CHECK,LVL\COL,"&gt;"""))),"") / IFERROR(IF(EI246="","",SUMIFS($BO$101:$BO246,$B$101:$B246,SWITCH\CALC\ACTIVE&amp;"*",$X$101:$X246, IF(CALCULATOR\LVL\FORMAT\ENTRY&lt;&gt;MARKER\CHECK,LVL\COL,"&gt;"""))),""),"")</f>
        <v/>
      </c>
      <c r="FI246" s="44" t="str">
        <f t="shared" si="280"/>
        <v/>
      </c>
      <c r="FM246" s="35"/>
      <c r="FN246" s="33"/>
      <c r="FO246" s="35"/>
      <c r="FP246" s="33"/>
      <c r="FQ246" s="35" t="str">
        <f t="shared" si="260"/>
        <v/>
      </c>
      <c r="FS246" s="37" t="str">
        <f t="shared" si="261"/>
        <v/>
      </c>
      <c r="FT246" s="43"/>
      <c r="FU246" s="37" t="str">
        <f t="shared" si="223"/>
        <v/>
      </c>
      <c r="FW246" s="37" t="str">
        <f>IFERROR(IFERROR(IF(FI246="","",SUMIFS(FU$101:FU246,$B$101:$B246,SWITCH\CALC\ACTIVE&amp;"*",$X$101:$X246, IF(CALCULATOR\LVL\FORMAT\ENTRY&lt;&gt;MARKER\CHECK,LVL\COL,"&gt;"""))),"") / IFERROR(IF(FI246="","",SUMIFS($BO$101:$BO246,$B$101:$B246,SWITCH\CALC\ACTIVE&amp;"*",$X$101:$X246, IF(CALCULATOR\LVL\FORMAT\ENTRY&lt;&gt;MARKER\CHECK,LVL\COL,"&gt;"""))),""),"")</f>
        <v/>
      </c>
      <c r="FX246" s="175"/>
      <c r="FZ246" s="37" t="str">
        <f t="shared" ca="1" si="262"/>
        <v/>
      </c>
      <c r="GA246" s="37" t="str">
        <f t="shared" ref="GA246:GM246" ca="1" si="294">IFERROR(IF($J246=LARGE($J$101:$J$300,GA$98), ( INDEX( INDIRECT($FY$95),MATCH(LARGE($J$101:$J$300,GA$98),$J$101:$J$300,0)) ), FZ246 ),"")</f>
        <v/>
      </c>
      <c r="GB246" s="37" t="str">
        <f t="shared" ca="1" si="294"/>
        <v/>
      </c>
      <c r="GC246" s="37" t="str">
        <f t="shared" ca="1" si="294"/>
        <v/>
      </c>
      <c r="GD246" s="37" t="str">
        <f t="shared" ca="1" si="294"/>
        <v/>
      </c>
      <c r="GE246" s="37" t="str">
        <f t="shared" ca="1" si="294"/>
        <v/>
      </c>
      <c r="GF246" s="37" t="str">
        <f t="shared" ca="1" si="294"/>
        <v/>
      </c>
      <c r="GG246" s="37" t="str">
        <f t="shared" ca="1" si="294"/>
        <v/>
      </c>
      <c r="GH246" s="37" t="str">
        <f t="shared" ca="1" si="294"/>
        <v/>
      </c>
      <c r="GI246" s="37" t="str">
        <f t="shared" ca="1" si="294"/>
        <v/>
      </c>
      <c r="GJ246" s="37" t="str">
        <f t="shared" ca="1" si="294"/>
        <v/>
      </c>
      <c r="GK246" s="37" t="str">
        <f t="shared" ca="1" si="294"/>
        <v/>
      </c>
      <c r="GL246" s="37" t="str">
        <f t="shared" ca="1" si="294"/>
        <v/>
      </c>
      <c r="GM246" s="37" t="str">
        <f t="shared" ca="1" si="294"/>
        <v/>
      </c>
    </row>
    <row r="247" spans="2:195" ht="22.5" customHeight="1" thickTop="1" thickBot="1">
      <c r="B247" s="1" t="str">
        <f t="array" ref="B247">IFERROR(IF($AF247="","",IF($C247=SWITCH\CALC\INACTV,SWITCH\CALC\INACTV,IF($AG247="",SWITCH\CALC\ACTIVE.EST,IF(AND(LARGE(IF($AF$101:$AF$300=$AF247,$AU$101:$AU$300),1)&gt;1,$AU247=1),SWITCH\CALC\INACTV,SWITCH\CALC\ACTIVE)))),"")</f>
        <v/>
      </c>
      <c r="C247" s="1" t="str">
        <f>IFERROR(IF($AF247="","",IF(AND(CALCULATOR\LVL\FORMAT\ENTRY="",$X247&lt;&gt;LVL\COL),SWITCH\CALC\INACTV,IF($AU247=1,IF(COUNTIFS($AU248:$AU$325,"&gt;"&amp;1,$AF248:$AF$325,$AF247)&gt;0,SWITCH\CALC\INACTV,SWITCH\CALC\ACTIVE),IF($AF247="","",SWITCH\CALC\ACTIVE)))),"")</f>
        <v/>
      </c>
      <c r="F247" s="1">
        <v>47</v>
      </c>
      <c r="H247" s="142" t="str">
        <f t="shared" ca="1" si="251"/>
        <v/>
      </c>
      <c r="I247" s="140"/>
      <c r="J247" s="145" t="str">
        <f t="shared" si="252"/>
        <v/>
      </c>
      <c r="R247" s="34" t="str">
        <f t="shared" ca="1" si="253"/>
        <v/>
      </c>
      <c r="V247" s="34" t="str">
        <f t="shared" ca="1" si="267"/>
        <v/>
      </c>
      <c r="X247" s="34" t="str">
        <f t="shared" ca="1" si="268"/>
        <v/>
      </c>
      <c r="AB247" s="18"/>
      <c r="AC247" s="2">
        <f t="shared" si="269"/>
        <v>47</v>
      </c>
      <c r="AD247" s="20"/>
      <c r="AE247" s="18"/>
      <c r="AF247" s="233"/>
      <c r="AG247" s="234"/>
      <c r="AH247" s="28"/>
      <c r="AI247" s="238" t="str">
        <f t="shared" ca="1" si="270"/>
        <v/>
      </c>
      <c r="AJ247" s="239"/>
      <c r="AK247" s="239"/>
      <c r="AL247" s="239"/>
      <c r="AM247" s="239"/>
      <c r="AN247" s="239"/>
      <c r="AO247" s="239"/>
      <c r="AP247" s="239"/>
      <c r="AQ247" s="240"/>
      <c r="AR247" s="28"/>
      <c r="AS247" s="138" t="str">
        <f t="shared" ca="1" si="271"/>
        <v/>
      </c>
      <c r="AT247" s="19"/>
      <c r="AU247" s="169" t="str">
        <f>IFERROR(IF($AF247="","",IF($BO247="","",IF($BO247&lt;1,"",COUNTIFS($AF$101:$AF247,$AF247,$BO$101:$BO247,"&gt;=1")))),"")</f>
        <v/>
      </c>
      <c r="AV247" s="20"/>
      <c r="AZ247" s="36" t="str">
        <f>IFERROR(IF($AF247="","",IF($AG247=GRADE.LTR\W,GRADE.LTR\W,IF($AG247="",GRADE.LTR\W,(  IF($X247=LVL\REM,GRADE.LTR\P,GRADE.LTR\C)  )))),"")</f>
        <v/>
      </c>
      <c r="BM247" s="35" t="str">
        <f t="shared" si="272"/>
        <v/>
      </c>
      <c r="BN247" s="33"/>
      <c r="BO247" s="35" t="str">
        <f t="shared" si="273"/>
        <v/>
      </c>
      <c r="BP247" s="33"/>
      <c r="BQ247" s="35" t="str">
        <f t="shared" si="274"/>
        <v/>
      </c>
      <c r="BS247" s="37" t="str">
        <f t="shared" si="275"/>
        <v/>
      </c>
      <c r="BT247" s="43"/>
      <c r="BU247" s="37" t="str">
        <f t="shared" si="219"/>
        <v/>
      </c>
      <c r="BZ247" s="34" t="str">
        <f t="shared" ca="1" si="276"/>
        <v/>
      </c>
      <c r="CI247" s="44" t="str">
        <f t="shared" si="277"/>
        <v/>
      </c>
      <c r="CM247" s="35"/>
      <c r="CN247" s="33"/>
      <c r="CO247" s="35"/>
      <c r="CP247" s="33"/>
      <c r="CQ247" s="35" t="str">
        <f t="shared" si="254"/>
        <v/>
      </c>
      <c r="CS247" s="37" t="str">
        <f t="shared" si="255"/>
        <v/>
      </c>
      <c r="CT247" s="43"/>
      <c r="CU247" s="37" t="str">
        <f t="shared" si="220"/>
        <v/>
      </c>
      <c r="CW247" s="37" t="str">
        <f>IFERROR(IFERROR(IF(CI247="","",SUMIFS(CU$101:CU247,$B$101:$B247,SWITCH\CALC\ACTIVE&amp;"*",$X$101:$X247, IF(CALCULATOR\LVL\FORMAT\ENTRY&lt;&gt;MARKER\CHECK,LVL\COL,"&gt;"""))),"") / IFERROR(IF(CI247="","",SUMIFS($BO$101:$BO247,$B$101:$B247,SWITCH\CALC\ACTIVE&amp;"*",$X$101:$X247, IF(CALCULATOR\LVL\FORMAT\ENTRY&lt;&gt;MARKER\CHECK,LVL\COL,"&gt;"""))),""),"")</f>
        <v/>
      </c>
      <c r="DI247" s="44" t="str">
        <f t="shared" si="278"/>
        <v/>
      </c>
      <c r="DM247" s="35"/>
      <c r="DN247" s="33"/>
      <c r="DO247" s="35"/>
      <c r="DP247" s="33"/>
      <c r="DQ247" s="35" t="str">
        <f t="shared" si="256"/>
        <v/>
      </c>
      <c r="DS247" s="37" t="str">
        <f t="shared" si="257"/>
        <v/>
      </c>
      <c r="DT247" s="43"/>
      <c r="DU247" s="37" t="str">
        <f t="shared" si="221"/>
        <v/>
      </c>
      <c r="DW247" s="37" t="str">
        <f>IFERROR(IFERROR(IF(DI247="","",SUMIFS(DU$101:DU247,$B$101:$B247,SWITCH\CALC\ACTIVE&amp;"*",$X$101:$X247, IF(CALCULATOR\LVL\FORMAT\ENTRY&lt;&gt;MARKER\CHECK,LVL\COL,"&gt;"""))),"") / IFERROR(IF(DI247="","",SUMIFS($BO$101:$BO247,$B$101:$B247,SWITCH\CALC\ACTIVE&amp;"*",$X$101:$X247, IF(CALCULATOR\LVL\FORMAT\ENTRY&lt;&gt;MARKER\CHECK,LVL\COL,"&gt;"""))),""),"")</f>
        <v/>
      </c>
      <c r="EI247" s="44" t="str">
        <f t="shared" si="279"/>
        <v/>
      </c>
      <c r="EM247" s="35"/>
      <c r="EN247" s="33"/>
      <c r="EO247" s="35"/>
      <c r="EP247" s="33"/>
      <c r="EQ247" s="35" t="str">
        <f t="shared" si="258"/>
        <v/>
      </c>
      <c r="ES247" s="37" t="str">
        <f t="shared" si="259"/>
        <v/>
      </c>
      <c r="ET247" s="43"/>
      <c r="EU247" s="37" t="str">
        <f t="shared" si="222"/>
        <v/>
      </c>
      <c r="EW247" s="37" t="str">
        <f>IFERROR(IFERROR(IF(EI247="","",SUMIFS(EU$101:EU247,$B$101:$B247,SWITCH\CALC\ACTIVE&amp;"*",$X$101:$X247, IF(CALCULATOR\LVL\FORMAT\ENTRY&lt;&gt;MARKER\CHECK,LVL\COL,"&gt;"""))),"") / IFERROR(IF(EI247="","",SUMIFS($BO$101:$BO247,$B$101:$B247,SWITCH\CALC\ACTIVE&amp;"*",$X$101:$X247, IF(CALCULATOR\LVL\FORMAT\ENTRY&lt;&gt;MARKER\CHECK,LVL\COL,"&gt;"""))),""),"")</f>
        <v/>
      </c>
      <c r="FI247" s="44" t="str">
        <f t="shared" si="280"/>
        <v/>
      </c>
      <c r="FM247" s="35"/>
      <c r="FN247" s="33"/>
      <c r="FO247" s="35"/>
      <c r="FP247" s="33"/>
      <c r="FQ247" s="35" t="str">
        <f t="shared" si="260"/>
        <v/>
      </c>
      <c r="FS247" s="37" t="str">
        <f t="shared" si="261"/>
        <v/>
      </c>
      <c r="FT247" s="43"/>
      <c r="FU247" s="37" t="str">
        <f t="shared" si="223"/>
        <v/>
      </c>
      <c r="FW247" s="37" t="str">
        <f>IFERROR(IFERROR(IF(FI247="","",SUMIFS(FU$101:FU247,$B$101:$B247,SWITCH\CALC\ACTIVE&amp;"*",$X$101:$X247, IF(CALCULATOR\LVL\FORMAT\ENTRY&lt;&gt;MARKER\CHECK,LVL\COL,"&gt;"""))),"") / IFERROR(IF(FI247="","",SUMIFS($BO$101:$BO247,$B$101:$B247,SWITCH\CALC\ACTIVE&amp;"*",$X$101:$X247, IF(CALCULATOR\LVL\FORMAT\ENTRY&lt;&gt;MARKER\CHECK,LVL\COL,"&gt;"""))),""),"")</f>
        <v/>
      </c>
      <c r="FX247" s="175"/>
      <c r="FZ247" s="37" t="str">
        <f t="shared" ca="1" si="262"/>
        <v/>
      </c>
      <c r="GA247" s="37" t="str">
        <f t="shared" ref="GA247:GM247" ca="1" si="295">IFERROR(IF($J247=LARGE($J$101:$J$300,GA$98), ( INDEX( INDIRECT($FY$95),MATCH(LARGE($J$101:$J$300,GA$98),$J$101:$J$300,0)) ), FZ247 ),"")</f>
        <v/>
      </c>
      <c r="GB247" s="37" t="str">
        <f t="shared" ca="1" si="295"/>
        <v/>
      </c>
      <c r="GC247" s="37" t="str">
        <f t="shared" ca="1" si="295"/>
        <v/>
      </c>
      <c r="GD247" s="37" t="str">
        <f t="shared" ca="1" si="295"/>
        <v/>
      </c>
      <c r="GE247" s="37" t="str">
        <f t="shared" ca="1" si="295"/>
        <v/>
      </c>
      <c r="GF247" s="37" t="str">
        <f t="shared" ca="1" si="295"/>
        <v/>
      </c>
      <c r="GG247" s="37" t="str">
        <f t="shared" ca="1" si="295"/>
        <v/>
      </c>
      <c r="GH247" s="37" t="str">
        <f t="shared" ca="1" si="295"/>
        <v/>
      </c>
      <c r="GI247" s="37" t="str">
        <f t="shared" ca="1" si="295"/>
        <v/>
      </c>
      <c r="GJ247" s="37" t="str">
        <f t="shared" ca="1" si="295"/>
        <v/>
      </c>
      <c r="GK247" s="37" t="str">
        <f t="shared" ca="1" si="295"/>
        <v/>
      </c>
      <c r="GL247" s="37" t="str">
        <f t="shared" ca="1" si="295"/>
        <v/>
      </c>
      <c r="GM247" s="37" t="str">
        <f t="shared" ca="1" si="295"/>
        <v/>
      </c>
    </row>
    <row r="248" spans="2:195" ht="22.5" customHeight="1" thickTop="1" thickBot="1">
      <c r="B248" s="1" t="str">
        <f t="array" ref="B248">IFERROR(IF($AF248="","",IF($C248=SWITCH\CALC\INACTV,SWITCH\CALC\INACTV,IF($AG248="",SWITCH\CALC\ACTIVE.EST,IF(AND(LARGE(IF($AF$101:$AF$300=$AF248,$AU$101:$AU$300),1)&gt;1,$AU248=1),SWITCH\CALC\INACTV,SWITCH\CALC\ACTIVE)))),"")</f>
        <v/>
      </c>
      <c r="C248" s="1" t="str">
        <f>IFERROR(IF($AF248="","",IF(AND(CALCULATOR\LVL\FORMAT\ENTRY="",$X248&lt;&gt;LVL\COL),SWITCH\CALC\INACTV,IF($AU248=1,IF(COUNTIFS($AU249:$AU$325,"&gt;"&amp;1,$AF249:$AF$325,$AF248)&gt;0,SWITCH\CALC\INACTV,SWITCH\CALC\ACTIVE),IF($AF248="","",SWITCH\CALC\ACTIVE)))),"")</f>
        <v/>
      </c>
      <c r="F248" s="1">
        <v>48</v>
      </c>
      <c r="H248" s="142" t="str">
        <f t="shared" ca="1" si="251"/>
        <v/>
      </c>
      <c r="I248" s="140"/>
      <c r="J248" s="145" t="str">
        <f t="shared" si="252"/>
        <v/>
      </c>
      <c r="R248" s="34" t="str">
        <f t="shared" ca="1" si="253"/>
        <v/>
      </c>
      <c r="V248" s="34" t="str">
        <f t="shared" ca="1" si="267"/>
        <v/>
      </c>
      <c r="X248" s="34" t="str">
        <f t="shared" ca="1" si="268"/>
        <v/>
      </c>
      <c r="AB248" s="18"/>
      <c r="AC248" s="2">
        <f t="shared" si="269"/>
        <v>48</v>
      </c>
      <c r="AD248" s="20"/>
      <c r="AE248" s="18"/>
      <c r="AF248" s="233"/>
      <c r="AG248" s="234"/>
      <c r="AH248" s="28"/>
      <c r="AI248" s="238" t="str">
        <f t="shared" ca="1" si="270"/>
        <v/>
      </c>
      <c r="AJ248" s="239"/>
      <c r="AK248" s="239"/>
      <c r="AL248" s="239"/>
      <c r="AM248" s="239"/>
      <c r="AN248" s="239"/>
      <c r="AO248" s="239"/>
      <c r="AP248" s="239"/>
      <c r="AQ248" s="240"/>
      <c r="AR248" s="28"/>
      <c r="AS248" s="138" t="str">
        <f t="shared" ca="1" si="271"/>
        <v/>
      </c>
      <c r="AT248" s="19"/>
      <c r="AU248" s="169" t="str">
        <f>IFERROR(IF($AF248="","",IF($BO248="","",IF($BO248&lt;1,"",COUNTIFS($AF$101:$AF248,$AF248,$BO$101:$BO248,"&gt;=1")))),"")</f>
        <v/>
      </c>
      <c r="AV248" s="20"/>
      <c r="AZ248" s="36" t="str">
        <f>IFERROR(IF($AF248="","",IF($AG248=GRADE.LTR\W,GRADE.LTR\W,IF($AG248="",GRADE.LTR\W,(  IF($X248=LVL\REM,GRADE.LTR\P,GRADE.LTR\C)  )))),"")</f>
        <v/>
      </c>
      <c r="BM248" s="35" t="str">
        <f t="shared" si="272"/>
        <v/>
      </c>
      <c r="BN248" s="33"/>
      <c r="BO248" s="35" t="str">
        <f t="shared" si="273"/>
        <v/>
      </c>
      <c r="BP248" s="33"/>
      <c r="BQ248" s="35" t="str">
        <f t="shared" si="274"/>
        <v/>
      </c>
      <c r="BS248" s="37" t="str">
        <f t="shared" si="275"/>
        <v/>
      </c>
      <c r="BT248" s="43"/>
      <c r="BU248" s="37" t="str">
        <f t="shared" si="219"/>
        <v/>
      </c>
      <c r="BZ248" s="34" t="str">
        <f t="shared" ca="1" si="276"/>
        <v/>
      </c>
      <c r="CI248" s="44" t="str">
        <f t="shared" si="277"/>
        <v/>
      </c>
      <c r="CM248" s="35"/>
      <c r="CN248" s="33"/>
      <c r="CO248" s="35"/>
      <c r="CP248" s="33"/>
      <c r="CQ248" s="35" t="str">
        <f t="shared" si="254"/>
        <v/>
      </c>
      <c r="CS248" s="37" t="str">
        <f t="shared" si="255"/>
        <v/>
      </c>
      <c r="CT248" s="43"/>
      <c r="CU248" s="37" t="str">
        <f t="shared" si="220"/>
        <v/>
      </c>
      <c r="CW248" s="37" t="str">
        <f>IFERROR(IFERROR(IF(CI248="","",SUMIFS(CU$101:CU248,$B$101:$B248,SWITCH\CALC\ACTIVE&amp;"*",$X$101:$X248, IF(CALCULATOR\LVL\FORMAT\ENTRY&lt;&gt;MARKER\CHECK,LVL\COL,"&gt;"""))),"") / IFERROR(IF(CI248="","",SUMIFS($BO$101:$BO248,$B$101:$B248,SWITCH\CALC\ACTIVE&amp;"*",$X$101:$X248, IF(CALCULATOR\LVL\FORMAT\ENTRY&lt;&gt;MARKER\CHECK,LVL\COL,"&gt;"""))),""),"")</f>
        <v/>
      </c>
      <c r="DI248" s="44" t="str">
        <f t="shared" si="278"/>
        <v/>
      </c>
      <c r="DM248" s="35"/>
      <c r="DN248" s="33"/>
      <c r="DO248" s="35"/>
      <c r="DP248" s="33"/>
      <c r="DQ248" s="35" t="str">
        <f t="shared" si="256"/>
        <v/>
      </c>
      <c r="DS248" s="37" t="str">
        <f t="shared" si="257"/>
        <v/>
      </c>
      <c r="DT248" s="43"/>
      <c r="DU248" s="37" t="str">
        <f t="shared" si="221"/>
        <v/>
      </c>
      <c r="DW248" s="37" t="str">
        <f>IFERROR(IFERROR(IF(DI248="","",SUMIFS(DU$101:DU248,$B$101:$B248,SWITCH\CALC\ACTIVE&amp;"*",$X$101:$X248, IF(CALCULATOR\LVL\FORMAT\ENTRY&lt;&gt;MARKER\CHECK,LVL\COL,"&gt;"""))),"") / IFERROR(IF(DI248="","",SUMIFS($BO$101:$BO248,$B$101:$B248,SWITCH\CALC\ACTIVE&amp;"*",$X$101:$X248, IF(CALCULATOR\LVL\FORMAT\ENTRY&lt;&gt;MARKER\CHECK,LVL\COL,"&gt;"""))),""),"")</f>
        <v/>
      </c>
      <c r="EI248" s="44" t="str">
        <f t="shared" si="279"/>
        <v/>
      </c>
      <c r="EM248" s="35"/>
      <c r="EN248" s="33"/>
      <c r="EO248" s="35"/>
      <c r="EP248" s="33"/>
      <c r="EQ248" s="35" t="str">
        <f t="shared" si="258"/>
        <v/>
      </c>
      <c r="ES248" s="37" t="str">
        <f t="shared" si="259"/>
        <v/>
      </c>
      <c r="ET248" s="43"/>
      <c r="EU248" s="37" t="str">
        <f t="shared" si="222"/>
        <v/>
      </c>
      <c r="EW248" s="37" t="str">
        <f>IFERROR(IFERROR(IF(EI248="","",SUMIFS(EU$101:EU248,$B$101:$B248,SWITCH\CALC\ACTIVE&amp;"*",$X$101:$X248, IF(CALCULATOR\LVL\FORMAT\ENTRY&lt;&gt;MARKER\CHECK,LVL\COL,"&gt;"""))),"") / IFERROR(IF(EI248="","",SUMIFS($BO$101:$BO248,$B$101:$B248,SWITCH\CALC\ACTIVE&amp;"*",$X$101:$X248, IF(CALCULATOR\LVL\FORMAT\ENTRY&lt;&gt;MARKER\CHECK,LVL\COL,"&gt;"""))),""),"")</f>
        <v/>
      </c>
      <c r="FI248" s="44" t="str">
        <f t="shared" si="280"/>
        <v/>
      </c>
      <c r="FM248" s="35"/>
      <c r="FN248" s="33"/>
      <c r="FO248" s="35"/>
      <c r="FP248" s="33"/>
      <c r="FQ248" s="35" t="str">
        <f t="shared" si="260"/>
        <v/>
      </c>
      <c r="FS248" s="37" t="str">
        <f t="shared" si="261"/>
        <v/>
      </c>
      <c r="FT248" s="43"/>
      <c r="FU248" s="37" t="str">
        <f t="shared" si="223"/>
        <v/>
      </c>
      <c r="FW248" s="37" t="str">
        <f>IFERROR(IFERROR(IF(FI248="","",SUMIFS(FU$101:FU248,$B$101:$B248,SWITCH\CALC\ACTIVE&amp;"*",$X$101:$X248, IF(CALCULATOR\LVL\FORMAT\ENTRY&lt;&gt;MARKER\CHECK,LVL\COL,"&gt;"""))),"") / IFERROR(IF(FI248="","",SUMIFS($BO$101:$BO248,$B$101:$B248,SWITCH\CALC\ACTIVE&amp;"*",$X$101:$X248, IF(CALCULATOR\LVL\FORMAT\ENTRY&lt;&gt;MARKER\CHECK,LVL\COL,"&gt;"""))),""),"")</f>
        <v/>
      </c>
      <c r="FX248" s="175"/>
      <c r="FZ248" s="37" t="str">
        <f t="shared" ca="1" si="262"/>
        <v/>
      </c>
      <c r="GA248" s="37" t="str">
        <f t="shared" ref="GA248:GM248" ca="1" si="296">IFERROR(IF($J248=LARGE($J$101:$J$300,GA$98), ( INDEX( INDIRECT($FY$95),MATCH(LARGE($J$101:$J$300,GA$98),$J$101:$J$300,0)) ), FZ248 ),"")</f>
        <v/>
      </c>
      <c r="GB248" s="37" t="str">
        <f t="shared" ca="1" si="296"/>
        <v/>
      </c>
      <c r="GC248" s="37" t="str">
        <f t="shared" ca="1" si="296"/>
        <v/>
      </c>
      <c r="GD248" s="37" t="str">
        <f t="shared" ca="1" si="296"/>
        <v/>
      </c>
      <c r="GE248" s="37" t="str">
        <f t="shared" ca="1" si="296"/>
        <v/>
      </c>
      <c r="GF248" s="37" t="str">
        <f t="shared" ca="1" si="296"/>
        <v/>
      </c>
      <c r="GG248" s="37" t="str">
        <f t="shared" ca="1" si="296"/>
        <v/>
      </c>
      <c r="GH248" s="37" t="str">
        <f t="shared" ca="1" si="296"/>
        <v/>
      </c>
      <c r="GI248" s="37" t="str">
        <f t="shared" ca="1" si="296"/>
        <v/>
      </c>
      <c r="GJ248" s="37" t="str">
        <f t="shared" ca="1" si="296"/>
        <v/>
      </c>
      <c r="GK248" s="37" t="str">
        <f t="shared" ca="1" si="296"/>
        <v/>
      </c>
      <c r="GL248" s="37" t="str">
        <f t="shared" ca="1" si="296"/>
        <v/>
      </c>
      <c r="GM248" s="37" t="str">
        <f t="shared" ca="1" si="296"/>
        <v/>
      </c>
    </row>
    <row r="249" spans="2:195" ht="22.5" customHeight="1" thickTop="1" thickBot="1">
      <c r="B249" s="1" t="str">
        <f t="array" ref="B249">IFERROR(IF($AF249="","",IF($C249=SWITCH\CALC\INACTV,SWITCH\CALC\INACTV,IF($AG249="",SWITCH\CALC\ACTIVE.EST,IF(AND(LARGE(IF($AF$101:$AF$300=$AF249,$AU$101:$AU$300),1)&gt;1,$AU249=1),SWITCH\CALC\INACTV,SWITCH\CALC\ACTIVE)))),"")</f>
        <v/>
      </c>
      <c r="C249" s="1" t="str">
        <f>IFERROR(IF($AF249="","",IF(AND(CALCULATOR\LVL\FORMAT\ENTRY="",$X249&lt;&gt;LVL\COL),SWITCH\CALC\INACTV,IF($AU249=1,IF(COUNTIFS($AU250:$AU$325,"&gt;"&amp;1,$AF250:$AF$325,$AF249)&gt;0,SWITCH\CALC\INACTV,SWITCH\CALC\ACTIVE),IF($AF249="","",SWITCH\CALC\ACTIVE)))),"")</f>
        <v/>
      </c>
      <c r="F249" s="1">
        <v>49</v>
      </c>
      <c r="H249" s="142" t="str">
        <f t="shared" ca="1" si="251"/>
        <v/>
      </c>
      <c r="I249" s="140"/>
      <c r="J249" s="145" t="str">
        <f t="shared" si="252"/>
        <v/>
      </c>
      <c r="R249" s="34" t="str">
        <f t="shared" ca="1" si="253"/>
        <v/>
      </c>
      <c r="V249" s="34" t="str">
        <f t="shared" ca="1" si="267"/>
        <v/>
      </c>
      <c r="X249" s="34" t="str">
        <f t="shared" ca="1" si="268"/>
        <v/>
      </c>
      <c r="AB249" s="18"/>
      <c r="AC249" s="2">
        <f t="shared" si="269"/>
        <v>49</v>
      </c>
      <c r="AD249" s="20"/>
      <c r="AE249" s="18"/>
      <c r="AF249" s="233"/>
      <c r="AG249" s="234"/>
      <c r="AH249" s="28"/>
      <c r="AI249" s="238" t="str">
        <f t="shared" ca="1" si="270"/>
        <v/>
      </c>
      <c r="AJ249" s="239"/>
      <c r="AK249" s="239"/>
      <c r="AL249" s="239"/>
      <c r="AM249" s="239"/>
      <c r="AN249" s="239"/>
      <c r="AO249" s="239"/>
      <c r="AP249" s="239"/>
      <c r="AQ249" s="240"/>
      <c r="AR249" s="28"/>
      <c r="AS249" s="138" t="str">
        <f t="shared" ca="1" si="271"/>
        <v/>
      </c>
      <c r="AT249" s="19"/>
      <c r="AU249" s="169" t="str">
        <f>IFERROR(IF($AF249="","",IF($BO249="","",IF($BO249&lt;1,"",COUNTIFS($AF$101:$AF249,$AF249,$BO$101:$BO249,"&gt;=1")))),"")</f>
        <v/>
      </c>
      <c r="AV249" s="20"/>
      <c r="AZ249" s="36" t="str">
        <f>IFERROR(IF($AF249="","",IF($AG249=GRADE.LTR\W,GRADE.LTR\W,IF($AG249="",GRADE.LTR\W,(  IF($X249=LVL\REM,GRADE.LTR\P,GRADE.LTR\C)  )))),"")</f>
        <v/>
      </c>
      <c r="BM249" s="35" t="str">
        <f t="shared" si="272"/>
        <v/>
      </c>
      <c r="BN249" s="33"/>
      <c r="BO249" s="35" t="str">
        <f t="shared" si="273"/>
        <v/>
      </c>
      <c r="BP249" s="33"/>
      <c r="BQ249" s="35" t="str">
        <f t="shared" si="274"/>
        <v/>
      </c>
      <c r="BS249" s="37" t="str">
        <f t="shared" si="275"/>
        <v/>
      </c>
      <c r="BT249" s="43"/>
      <c r="BU249" s="37" t="str">
        <f t="shared" si="219"/>
        <v/>
      </c>
      <c r="BZ249" s="34" t="str">
        <f t="shared" ca="1" si="276"/>
        <v/>
      </c>
      <c r="CI249" s="44" t="str">
        <f t="shared" si="277"/>
        <v/>
      </c>
      <c r="CM249" s="35"/>
      <c r="CN249" s="33"/>
      <c r="CO249" s="35"/>
      <c r="CP249" s="33"/>
      <c r="CQ249" s="35" t="str">
        <f t="shared" si="254"/>
        <v/>
      </c>
      <c r="CS249" s="37" t="str">
        <f t="shared" si="255"/>
        <v/>
      </c>
      <c r="CT249" s="43"/>
      <c r="CU249" s="37" t="str">
        <f t="shared" si="220"/>
        <v/>
      </c>
      <c r="CW249" s="37" t="str">
        <f>IFERROR(IFERROR(IF(CI249="","",SUMIFS(CU$101:CU249,$B$101:$B249,SWITCH\CALC\ACTIVE&amp;"*",$X$101:$X249, IF(CALCULATOR\LVL\FORMAT\ENTRY&lt;&gt;MARKER\CHECK,LVL\COL,"&gt;"""))),"") / IFERROR(IF(CI249="","",SUMIFS($BO$101:$BO249,$B$101:$B249,SWITCH\CALC\ACTIVE&amp;"*",$X$101:$X249, IF(CALCULATOR\LVL\FORMAT\ENTRY&lt;&gt;MARKER\CHECK,LVL\COL,"&gt;"""))),""),"")</f>
        <v/>
      </c>
      <c r="DI249" s="44" t="str">
        <f t="shared" si="278"/>
        <v/>
      </c>
      <c r="DM249" s="35"/>
      <c r="DN249" s="33"/>
      <c r="DO249" s="35"/>
      <c r="DP249" s="33"/>
      <c r="DQ249" s="35" t="str">
        <f t="shared" si="256"/>
        <v/>
      </c>
      <c r="DS249" s="37" t="str">
        <f t="shared" si="257"/>
        <v/>
      </c>
      <c r="DT249" s="43"/>
      <c r="DU249" s="37" t="str">
        <f t="shared" si="221"/>
        <v/>
      </c>
      <c r="DW249" s="37" t="str">
        <f>IFERROR(IFERROR(IF(DI249="","",SUMIFS(DU$101:DU249,$B$101:$B249,SWITCH\CALC\ACTIVE&amp;"*",$X$101:$X249, IF(CALCULATOR\LVL\FORMAT\ENTRY&lt;&gt;MARKER\CHECK,LVL\COL,"&gt;"""))),"") / IFERROR(IF(DI249="","",SUMIFS($BO$101:$BO249,$B$101:$B249,SWITCH\CALC\ACTIVE&amp;"*",$X$101:$X249, IF(CALCULATOR\LVL\FORMAT\ENTRY&lt;&gt;MARKER\CHECK,LVL\COL,"&gt;"""))),""),"")</f>
        <v/>
      </c>
      <c r="EI249" s="44" t="str">
        <f t="shared" si="279"/>
        <v/>
      </c>
      <c r="EM249" s="35"/>
      <c r="EN249" s="33"/>
      <c r="EO249" s="35"/>
      <c r="EP249" s="33"/>
      <c r="EQ249" s="35" t="str">
        <f t="shared" si="258"/>
        <v/>
      </c>
      <c r="ES249" s="37" t="str">
        <f t="shared" si="259"/>
        <v/>
      </c>
      <c r="ET249" s="43"/>
      <c r="EU249" s="37" t="str">
        <f t="shared" si="222"/>
        <v/>
      </c>
      <c r="EW249" s="37" t="str">
        <f>IFERROR(IFERROR(IF(EI249="","",SUMIFS(EU$101:EU249,$B$101:$B249,SWITCH\CALC\ACTIVE&amp;"*",$X$101:$X249, IF(CALCULATOR\LVL\FORMAT\ENTRY&lt;&gt;MARKER\CHECK,LVL\COL,"&gt;"""))),"") / IFERROR(IF(EI249="","",SUMIFS($BO$101:$BO249,$B$101:$B249,SWITCH\CALC\ACTIVE&amp;"*",$X$101:$X249, IF(CALCULATOR\LVL\FORMAT\ENTRY&lt;&gt;MARKER\CHECK,LVL\COL,"&gt;"""))),""),"")</f>
        <v/>
      </c>
      <c r="FI249" s="44" t="str">
        <f t="shared" si="280"/>
        <v/>
      </c>
      <c r="FM249" s="35"/>
      <c r="FN249" s="33"/>
      <c r="FO249" s="35"/>
      <c r="FP249" s="33"/>
      <c r="FQ249" s="35" t="str">
        <f t="shared" si="260"/>
        <v/>
      </c>
      <c r="FS249" s="37" t="str">
        <f t="shared" si="261"/>
        <v/>
      </c>
      <c r="FT249" s="43"/>
      <c r="FU249" s="37" t="str">
        <f t="shared" si="223"/>
        <v/>
      </c>
      <c r="FW249" s="37" t="str">
        <f>IFERROR(IFERROR(IF(FI249="","",SUMIFS(FU$101:FU249,$B$101:$B249,SWITCH\CALC\ACTIVE&amp;"*",$X$101:$X249, IF(CALCULATOR\LVL\FORMAT\ENTRY&lt;&gt;MARKER\CHECK,LVL\COL,"&gt;"""))),"") / IFERROR(IF(FI249="","",SUMIFS($BO$101:$BO249,$B$101:$B249,SWITCH\CALC\ACTIVE&amp;"*",$X$101:$X249, IF(CALCULATOR\LVL\FORMAT\ENTRY&lt;&gt;MARKER\CHECK,LVL\COL,"&gt;"""))),""),"")</f>
        <v/>
      </c>
      <c r="FX249" s="175"/>
      <c r="FZ249" s="37" t="str">
        <f t="shared" ca="1" si="262"/>
        <v/>
      </c>
      <c r="GA249" s="37" t="str">
        <f t="shared" ref="GA249:GM249" ca="1" si="297">IFERROR(IF($J249=LARGE($J$101:$J$300,GA$98), ( INDEX( INDIRECT($FY$95),MATCH(LARGE($J$101:$J$300,GA$98),$J$101:$J$300,0)) ), FZ249 ),"")</f>
        <v/>
      </c>
      <c r="GB249" s="37" t="str">
        <f t="shared" ca="1" si="297"/>
        <v/>
      </c>
      <c r="GC249" s="37" t="str">
        <f t="shared" ca="1" si="297"/>
        <v/>
      </c>
      <c r="GD249" s="37" t="str">
        <f t="shared" ca="1" si="297"/>
        <v/>
      </c>
      <c r="GE249" s="37" t="str">
        <f t="shared" ca="1" si="297"/>
        <v/>
      </c>
      <c r="GF249" s="37" t="str">
        <f t="shared" ca="1" si="297"/>
        <v/>
      </c>
      <c r="GG249" s="37" t="str">
        <f t="shared" ca="1" si="297"/>
        <v/>
      </c>
      <c r="GH249" s="37" t="str">
        <f t="shared" ca="1" si="297"/>
        <v/>
      </c>
      <c r="GI249" s="37" t="str">
        <f t="shared" ca="1" si="297"/>
        <v/>
      </c>
      <c r="GJ249" s="37" t="str">
        <f t="shared" ca="1" si="297"/>
        <v/>
      </c>
      <c r="GK249" s="37" t="str">
        <f t="shared" ca="1" si="297"/>
        <v/>
      </c>
      <c r="GL249" s="37" t="str">
        <f t="shared" ca="1" si="297"/>
        <v/>
      </c>
      <c r="GM249" s="37" t="str">
        <f t="shared" ca="1" si="297"/>
        <v/>
      </c>
    </row>
    <row r="250" spans="2:195" ht="22.5" customHeight="1" thickTop="1" thickBot="1">
      <c r="B250" s="1" t="str">
        <f t="array" ref="B250">IFERROR(IF($AF250="","",IF($C250=SWITCH\CALC\INACTV,SWITCH\CALC\INACTV,IF($AG250="",SWITCH\CALC\ACTIVE.EST,IF(AND(LARGE(IF($AF$101:$AF$300=$AF250,$AU$101:$AU$300),1)&gt;1,$AU250=1),SWITCH\CALC\INACTV,SWITCH\CALC\ACTIVE)))),"")</f>
        <v/>
      </c>
      <c r="C250" s="1" t="str">
        <f>IFERROR(IF($AF250="","",IF(AND(CALCULATOR\LVL\FORMAT\ENTRY="",$X250&lt;&gt;LVL\COL),SWITCH\CALC\INACTV,IF($AU250=1,IF(COUNTIFS($AU251:$AU$325,"&gt;"&amp;1,$AF251:$AF$325,$AF250)&gt;0,SWITCH\CALC\INACTV,SWITCH\CALC\ACTIVE),IF($AF250="","",SWITCH\CALC\ACTIVE)))),"")</f>
        <v/>
      </c>
      <c r="F250" s="1">
        <v>50</v>
      </c>
      <c r="H250" s="142" t="str">
        <f t="shared" ca="1" si="251"/>
        <v/>
      </c>
      <c r="I250" s="140"/>
      <c r="J250" s="145" t="str">
        <f t="shared" si="252"/>
        <v/>
      </c>
      <c r="R250" s="34" t="str">
        <f t="shared" ca="1" si="253"/>
        <v/>
      </c>
      <c r="V250" s="34" t="str">
        <f t="shared" ca="1" si="267"/>
        <v/>
      </c>
      <c r="X250" s="34" t="str">
        <f t="shared" ca="1" si="268"/>
        <v/>
      </c>
      <c r="AB250" s="18"/>
      <c r="AC250" s="2">
        <f t="shared" si="269"/>
        <v>50</v>
      </c>
      <c r="AD250" s="20"/>
      <c r="AE250" s="18"/>
      <c r="AF250" s="233"/>
      <c r="AG250" s="234"/>
      <c r="AH250" s="28"/>
      <c r="AI250" s="238" t="str">
        <f t="shared" ca="1" si="270"/>
        <v/>
      </c>
      <c r="AJ250" s="239"/>
      <c r="AK250" s="239"/>
      <c r="AL250" s="239"/>
      <c r="AM250" s="239"/>
      <c r="AN250" s="239"/>
      <c r="AO250" s="239"/>
      <c r="AP250" s="239"/>
      <c r="AQ250" s="240"/>
      <c r="AR250" s="28"/>
      <c r="AS250" s="138" t="str">
        <f t="shared" ca="1" si="271"/>
        <v/>
      </c>
      <c r="AT250" s="19"/>
      <c r="AU250" s="169" t="str">
        <f>IFERROR(IF($AF250="","",IF($BO250="","",IF($BO250&lt;1,"",COUNTIFS($AF$101:$AF250,$AF250,$BO$101:$BO250,"&gt;=1")))),"")</f>
        <v/>
      </c>
      <c r="AV250" s="20"/>
      <c r="AZ250" s="36" t="str">
        <f>IFERROR(IF($AF250="","",IF($AG250=GRADE.LTR\W,GRADE.LTR\W,IF($AG250="",GRADE.LTR\W,(  IF($X250=LVL\REM,GRADE.LTR\P,GRADE.LTR\C)  )))),"")</f>
        <v/>
      </c>
      <c r="BM250" s="35" t="str">
        <f t="shared" si="272"/>
        <v/>
      </c>
      <c r="BN250" s="33"/>
      <c r="BO250" s="35" t="str">
        <f t="shared" si="273"/>
        <v/>
      </c>
      <c r="BP250" s="33"/>
      <c r="BQ250" s="35" t="str">
        <f t="shared" si="274"/>
        <v/>
      </c>
      <c r="BS250" s="37" t="str">
        <f t="shared" si="275"/>
        <v/>
      </c>
      <c r="BT250" s="43"/>
      <c r="BU250" s="37" t="str">
        <f t="shared" si="219"/>
        <v/>
      </c>
      <c r="BZ250" s="34" t="str">
        <f t="shared" ca="1" si="276"/>
        <v/>
      </c>
      <c r="CI250" s="44" t="str">
        <f t="shared" si="277"/>
        <v/>
      </c>
      <c r="CM250" s="35"/>
      <c r="CN250" s="33"/>
      <c r="CO250" s="35"/>
      <c r="CP250" s="33"/>
      <c r="CQ250" s="35" t="str">
        <f t="shared" si="254"/>
        <v/>
      </c>
      <c r="CS250" s="37" t="str">
        <f t="shared" si="255"/>
        <v/>
      </c>
      <c r="CT250" s="43"/>
      <c r="CU250" s="37" t="str">
        <f t="shared" si="220"/>
        <v/>
      </c>
      <c r="CW250" s="37" t="str">
        <f>IFERROR(IFERROR(IF(CI250="","",SUMIFS(CU$101:CU250,$B$101:$B250,SWITCH\CALC\ACTIVE&amp;"*",$X$101:$X250, IF(CALCULATOR\LVL\FORMAT\ENTRY&lt;&gt;MARKER\CHECK,LVL\COL,"&gt;"""))),"") / IFERROR(IF(CI250="","",SUMIFS($BO$101:$BO250,$B$101:$B250,SWITCH\CALC\ACTIVE&amp;"*",$X$101:$X250, IF(CALCULATOR\LVL\FORMAT\ENTRY&lt;&gt;MARKER\CHECK,LVL\COL,"&gt;"""))),""),"")</f>
        <v/>
      </c>
      <c r="DI250" s="44" t="str">
        <f t="shared" si="278"/>
        <v/>
      </c>
      <c r="DM250" s="35"/>
      <c r="DN250" s="33"/>
      <c r="DO250" s="35"/>
      <c r="DP250" s="33"/>
      <c r="DQ250" s="35" t="str">
        <f t="shared" si="256"/>
        <v/>
      </c>
      <c r="DS250" s="37" t="str">
        <f t="shared" si="257"/>
        <v/>
      </c>
      <c r="DT250" s="43"/>
      <c r="DU250" s="37" t="str">
        <f t="shared" si="221"/>
        <v/>
      </c>
      <c r="DW250" s="37" t="str">
        <f>IFERROR(IFERROR(IF(DI250="","",SUMIFS(DU$101:DU250,$B$101:$B250,SWITCH\CALC\ACTIVE&amp;"*",$X$101:$X250, IF(CALCULATOR\LVL\FORMAT\ENTRY&lt;&gt;MARKER\CHECK,LVL\COL,"&gt;"""))),"") / IFERROR(IF(DI250="","",SUMIFS($BO$101:$BO250,$B$101:$B250,SWITCH\CALC\ACTIVE&amp;"*",$X$101:$X250, IF(CALCULATOR\LVL\FORMAT\ENTRY&lt;&gt;MARKER\CHECK,LVL\COL,"&gt;"""))),""),"")</f>
        <v/>
      </c>
      <c r="EI250" s="44" t="str">
        <f t="shared" si="279"/>
        <v/>
      </c>
      <c r="EM250" s="35"/>
      <c r="EN250" s="33"/>
      <c r="EO250" s="35"/>
      <c r="EP250" s="33"/>
      <c r="EQ250" s="35" t="str">
        <f t="shared" si="258"/>
        <v/>
      </c>
      <c r="ES250" s="37" t="str">
        <f t="shared" si="259"/>
        <v/>
      </c>
      <c r="ET250" s="43"/>
      <c r="EU250" s="37" t="str">
        <f t="shared" si="222"/>
        <v/>
      </c>
      <c r="EW250" s="37" t="str">
        <f>IFERROR(IFERROR(IF(EI250="","",SUMIFS(EU$101:EU250,$B$101:$B250,SWITCH\CALC\ACTIVE&amp;"*",$X$101:$X250, IF(CALCULATOR\LVL\FORMAT\ENTRY&lt;&gt;MARKER\CHECK,LVL\COL,"&gt;"""))),"") / IFERROR(IF(EI250="","",SUMIFS($BO$101:$BO250,$B$101:$B250,SWITCH\CALC\ACTIVE&amp;"*",$X$101:$X250, IF(CALCULATOR\LVL\FORMAT\ENTRY&lt;&gt;MARKER\CHECK,LVL\COL,"&gt;"""))),""),"")</f>
        <v/>
      </c>
      <c r="FI250" s="44" t="str">
        <f t="shared" si="280"/>
        <v/>
      </c>
      <c r="FM250" s="35"/>
      <c r="FN250" s="33"/>
      <c r="FO250" s="35"/>
      <c r="FP250" s="33"/>
      <c r="FQ250" s="35" t="str">
        <f t="shared" si="260"/>
        <v/>
      </c>
      <c r="FS250" s="37" t="str">
        <f t="shared" si="261"/>
        <v/>
      </c>
      <c r="FT250" s="43"/>
      <c r="FU250" s="37" t="str">
        <f t="shared" si="223"/>
        <v/>
      </c>
      <c r="FW250" s="37" t="str">
        <f>IFERROR(IFERROR(IF(FI250="","",SUMIFS(FU$101:FU250,$B$101:$B250,SWITCH\CALC\ACTIVE&amp;"*",$X$101:$X250, IF(CALCULATOR\LVL\FORMAT\ENTRY&lt;&gt;MARKER\CHECK,LVL\COL,"&gt;"""))),"") / IFERROR(IF(FI250="","",SUMIFS($BO$101:$BO250,$B$101:$B250,SWITCH\CALC\ACTIVE&amp;"*",$X$101:$X250, IF(CALCULATOR\LVL\FORMAT\ENTRY&lt;&gt;MARKER\CHECK,LVL\COL,"&gt;"""))),""),"")</f>
        <v/>
      </c>
      <c r="FX250" s="175"/>
      <c r="FZ250" s="37" t="str">
        <f t="shared" ca="1" si="262"/>
        <v/>
      </c>
      <c r="GA250" s="37" t="str">
        <f t="shared" ref="GA250:GM250" ca="1" si="298">IFERROR(IF($J250=LARGE($J$101:$J$300,GA$98), ( INDEX( INDIRECT($FY$95),MATCH(LARGE($J$101:$J$300,GA$98),$J$101:$J$300,0)) ), FZ250 ),"")</f>
        <v/>
      </c>
      <c r="GB250" s="37" t="str">
        <f t="shared" ca="1" si="298"/>
        <v/>
      </c>
      <c r="GC250" s="37" t="str">
        <f t="shared" ca="1" si="298"/>
        <v/>
      </c>
      <c r="GD250" s="37" t="str">
        <f t="shared" ca="1" si="298"/>
        <v/>
      </c>
      <c r="GE250" s="37" t="str">
        <f t="shared" ca="1" si="298"/>
        <v/>
      </c>
      <c r="GF250" s="37" t="str">
        <f t="shared" ca="1" si="298"/>
        <v/>
      </c>
      <c r="GG250" s="37" t="str">
        <f t="shared" ca="1" si="298"/>
        <v/>
      </c>
      <c r="GH250" s="37" t="str">
        <f t="shared" ca="1" si="298"/>
        <v/>
      </c>
      <c r="GI250" s="37" t="str">
        <f t="shared" ca="1" si="298"/>
        <v/>
      </c>
      <c r="GJ250" s="37" t="str">
        <f t="shared" ca="1" si="298"/>
        <v/>
      </c>
      <c r="GK250" s="37" t="str">
        <f t="shared" ca="1" si="298"/>
        <v/>
      </c>
      <c r="GL250" s="37" t="str">
        <f t="shared" ca="1" si="298"/>
        <v/>
      </c>
      <c r="GM250" s="37" t="str">
        <f t="shared" ca="1" si="298"/>
        <v/>
      </c>
    </row>
    <row r="251" spans="2:195" ht="22.5" customHeight="1" thickTop="1" thickBot="1">
      <c r="B251" s="1" t="str">
        <f t="array" ref="B251">IFERROR(IF($AF251="","",IF($C251=SWITCH\CALC\INACTV,SWITCH\CALC\INACTV,IF($AG251="",SWITCH\CALC\ACTIVE.EST,IF(AND(LARGE(IF($AF$101:$AF$300=$AF251,$AU$101:$AU$300),1)&gt;1,$AU251=1),SWITCH\CALC\INACTV,SWITCH\CALC\ACTIVE)))),"")</f>
        <v/>
      </c>
      <c r="C251" s="1" t="str">
        <f>IFERROR(IF($AF251="","",IF(AND(CALCULATOR\LVL\FORMAT\ENTRY="",$X251&lt;&gt;LVL\COL),SWITCH\CALC\INACTV,IF($AU251=1,IF(COUNTIFS($AU252:$AU$325,"&gt;"&amp;1,$AF252:$AF$325,$AF251)&gt;0,SWITCH\CALC\INACTV,SWITCH\CALC\ACTIVE),IF($AF251="","",SWITCH\CALC\ACTIVE)))),"")</f>
        <v/>
      </c>
      <c r="F251" s="1">
        <v>51</v>
      </c>
      <c r="H251" s="142" t="str">
        <f t="shared" ca="1" si="251"/>
        <v/>
      </c>
      <c r="I251" s="140"/>
      <c r="J251" s="145" t="str">
        <f t="shared" si="252"/>
        <v/>
      </c>
      <c r="R251" s="34" t="str">
        <f t="shared" ca="1" si="253"/>
        <v/>
      </c>
      <c r="V251" s="34" t="str">
        <f t="shared" ca="1" si="267"/>
        <v/>
      </c>
      <c r="X251" s="34" t="str">
        <f t="shared" ca="1" si="268"/>
        <v/>
      </c>
      <c r="AB251" s="18"/>
      <c r="AC251" s="2">
        <f t="shared" si="269"/>
        <v>51</v>
      </c>
      <c r="AD251" s="20"/>
      <c r="AE251" s="18"/>
      <c r="AF251" s="233"/>
      <c r="AG251" s="234"/>
      <c r="AH251" s="28"/>
      <c r="AI251" s="238" t="str">
        <f t="shared" ca="1" si="270"/>
        <v/>
      </c>
      <c r="AJ251" s="239"/>
      <c r="AK251" s="239"/>
      <c r="AL251" s="239"/>
      <c r="AM251" s="239"/>
      <c r="AN251" s="239"/>
      <c r="AO251" s="239"/>
      <c r="AP251" s="239"/>
      <c r="AQ251" s="240"/>
      <c r="AR251" s="28"/>
      <c r="AS251" s="138" t="str">
        <f t="shared" ca="1" si="271"/>
        <v/>
      </c>
      <c r="AT251" s="19"/>
      <c r="AU251" s="169" t="str">
        <f>IFERROR(IF($AF251="","",IF($BO251="","",IF($BO251&lt;1,"",COUNTIFS($AF$101:$AF251,$AF251,$BO$101:$BO251,"&gt;=1")))),"")</f>
        <v/>
      </c>
      <c r="AV251" s="20"/>
      <c r="AZ251" s="36" t="str">
        <f>IFERROR(IF($AF251="","",IF($AG251=GRADE.LTR\W,GRADE.LTR\W,IF($AG251="",GRADE.LTR\W,(  IF($X251=LVL\REM,GRADE.LTR\P,GRADE.LTR\C)  )))),"")</f>
        <v/>
      </c>
      <c r="BM251" s="35" t="str">
        <f t="shared" si="272"/>
        <v/>
      </c>
      <c r="BN251" s="33"/>
      <c r="BO251" s="35" t="str">
        <f t="shared" si="273"/>
        <v/>
      </c>
      <c r="BP251" s="33"/>
      <c r="BQ251" s="35" t="str">
        <f t="shared" si="274"/>
        <v/>
      </c>
      <c r="BS251" s="37" t="str">
        <f t="shared" si="275"/>
        <v/>
      </c>
      <c r="BT251" s="43"/>
      <c r="BU251" s="37" t="str">
        <f t="shared" si="219"/>
        <v/>
      </c>
      <c r="BZ251" s="34" t="str">
        <f t="shared" ca="1" si="276"/>
        <v/>
      </c>
      <c r="CI251" s="44" t="str">
        <f t="shared" si="277"/>
        <v/>
      </c>
      <c r="CM251" s="35"/>
      <c r="CN251" s="33"/>
      <c r="CO251" s="35"/>
      <c r="CP251" s="33"/>
      <c r="CQ251" s="35" t="str">
        <f t="shared" si="254"/>
        <v/>
      </c>
      <c r="CS251" s="37" t="str">
        <f t="shared" si="255"/>
        <v/>
      </c>
      <c r="CT251" s="43"/>
      <c r="CU251" s="37" t="str">
        <f t="shared" si="220"/>
        <v/>
      </c>
      <c r="CW251" s="37" t="str">
        <f>IFERROR(IFERROR(IF(CI251="","",SUMIFS(CU$101:CU251,$B$101:$B251,SWITCH\CALC\ACTIVE&amp;"*",$X$101:$X251, IF(CALCULATOR\LVL\FORMAT\ENTRY&lt;&gt;MARKER\CHECK,LVL\COL,"&gt;"""))),"") / IFERROR(IF(CI251="","",SUMIFS($BO$101:$BO251,$B$101:$B251,SWITCH\CALC\ACTIVE&amp;"*",$X$101:$X251, IF(CALCULATOR\LVL\FORMAT\ENTRY&lt;&gt;MARKER\CHECK,LVL\COL,"&gt;"""))),""),"")</f>
        <v/>
      </c>
      <c r="DI251" s="44" t="str">
        <f t="shared" si="278"/>
        <v/>
      </c>
      <c r="DM251" s="35"/>
      <c r="DN251" s="33"/>
      <c r="DO251" s="35"/>
      <c r="DP251" s="33"/>
      <c r="DQ251" s="35" t="str">
        <f t="shared" si="256"/>
        <v/>
      </c>
      <c r="DS251" s="37" t="str">
        <f t="shared" si="257"/>
        <v/>
      </c>
      <c r="DT251" s="43"/>
      <c r="DU251" s="37" t="str">
        <f t="shared" si="221"/>
        <v/>
      </c>
      <c r="DW251" s="37" t="str">
        <f>IFERROR(IFERROR(IF(DI251="","",SUMIFS(DU$101:DU251,$B$101:$B251,SWITCH\CALC\ACTIVE&amp;"*",$X$101:$X251, IF(CALCULATOR\LVL\FORMAT\ENTRY&lt;&gt;MARKER\CHECK,LVL\COL,"&gt;"""))),"") / IFERROR(IF(DI251="","",SUMIFS($BO$101:$BO251,$B$101:$B251,SWITCH\CALC\ACTIVE&amp;"*",$X$101:$X251, IF(CALCULATOR\LVL\FORMAT\ENTRY&lt;&gt;MARKER\CHECK,LVL\COL,"&gt;"""))),""),"")</f>
        <v/>
      </c>
      <c r="EI251" s="44" t="str">
        <f t="shared" si="279"/>
        <v/>
      </c>
      <c r="EM251" s="35"/>
      <c r="EN251" s="33"/>
      <c r="EO251" s="35"/>
      <c r="EP251" s="33"/>
      <c r="EQ251" s="35" t="str">
        <f t="shared" si="258"/>
        <v/>
      </c>
      <c r="ES251" s="37" t="str">
        <f t="shared" si="259"/>
        <v/>
      </c>
      <c r="ET251" s="43"/>
      <c r="EU251" s="37" t="str">
        <f t="shared" si="222"/>
        <v/>
      </c>
      <c r="EW251" s="37" t="str">
        <f>IFERROR(IFERROR(IF(EI251="","",SUMIFS(EU$101:EU251,$B$101:$B251,SWITCH\CALC\ACTIVE&amp;"*",$X$101:$X251, IF(CALCULATOR\LVL\FORMAT\ENTRY&lt;&gt;MARKER\CHECK,LVL\COL,"&gt;"""))),"") / IFERROR(IF(EI251="","",SUMIFS($BO$101:$BO251,$B$101:$B251,SWITCH\CALC\ACTIVE&amp;"*",$X$101:$X251, IF(CALCULATOR\LVL\FORMAT\ENTRY&lt;&gt;MARKER\CHECK,LVL\COL,"&gt;"""))),""),"")</f>
        <v/>
      </c>
      <c r="FI251" s="44" t="str">
        <f t="shared" si="280"/>
        <v/>
      </c>
      <c r="FM251" s="35"/>
      <c r="FN251" s="33"/>
      <c r="FO251" s="35"/>
      <c r="FP251" s="33"/>
      <c r="FQ251" s="35" t="str">
        <f t="shared" si="260"/>
        <v/>
      </c>
      <c r="FS251" s="37" t="str">
        <f t="shared" si="261"/>
        <v/>
      </c>
      <c r="FT251" s="43"/>
      <c r="FU251" s="37" t="str">
        <f t="shared" si="223"/>
        <v/>
      </c>
      <c r="FW251" s="37" t="str">
        <f>IFERROR(IFERROR(IF(FI251="","",SUMIFS(FU$101:FU251,$B$101:$B251,SWITCH\CALC\ACTIVE&amp;"*",$X$101:$X251, IF(CALCULATOR\LVL\FORMAT\ENTRY&lt;&gt;MARKER\CHECK,LVL\COL,"&gt;"""))),"") / IFERROR(IF(FI251="","",SUMIFS($BO$101:$BO251,$B$101:$B251,SWITCH\CALC\ACTIVE&amp;"*",$X$101:$X251, IF(CALCULATOR\LVL\FORMAT\ENTRY&lt;&gt;MARKER\CHECK,LVL\COL,"&gt;"""))),""),"")</f>
        <v/>
      </c>
      <c r="FX251" s="175"/>
      <c r="FZ251" s="37" t="str">
        <f t="shared" ca="1" si="262"/>
        <v/>
      </c>
      <c r="GA251" s="37" t="str">
        <f t="shared" ref="GA251:GM251" ca="1" si="299">IFERROR(IF($J251=LARGE($J$101:$J$300,GA$98), ( INDEX( INDIRECT($FY$95),MATCH(LARGE($J$101:$J$300,GA$98),$J$101:$J$300,0)) ), FZ251 ),"")</f>
        <v/>
      </c>
      <c r="GB251" s="37" t="str">
        <f t="shared" ca="1" si="299"/>
        <v/>
      </c>
      <c r="GC251" s="37" t="str">
        <f t="shared" ca="1" si="299"/>
        <v/>
      </c>
      <c r="GD251" s="37" t="str">
        <f t="shared" ca="1" si="299"/>
        <v/>
      </c>
      <c r="GE251" s="37" t="str">
        <f t="shared" ca="1" si="299"/>
        <v/>
      </c>
      <c r="GF251" s="37" t="str">
        <f t="shared" ca="1" si="299"/>
        <v/>
      </c>
      <c r="GG251" s="37" t="str">
        <f t="shared" ca="1" si="299"/>
        <v/>
      </c>
      <c r="GH251" s="37" t="str">
        <f t="shared" ca="1" si="299"/>
        <v/>
      </c>
      <c r="GI251" s="37" t="str">
        <f t="shared" ca="1" si="299"/>
        <v/>
      </c>
      <c r="GJ251" s="37" t="str">
        <f t="shared" ca="1" si="299"/>
        <v/>
      </c>
      <c r="GK251" s="37" t="str">
        <f t="shared" ca="1" si="299"/>
        <v/>
      </c>
      <c r="GL251" s="37" t="str">
        <f t="shared" ca="1" si="299"/>
        <v/>
      </c>
      <c r="GM251" s="37" t="str">
        <f t="shared" ca="1" si="299"/>
        <v/>
      </c>
    </row>
    <row r="252" spans="2:195" ht="22.5" customHeight="1" thickTop="1" thickBot="1">
      <c r="B252" s="1" t="str">
        <f t="array" ref="B252">IFERROR(IF($AF252="","",IF($C252=SWITCH\CALC\INACTV,SWITCH\CALC\INACTV,IF($AG252="",SWITCH\CALC\ACTIVE.EST,IF(AND(LARGE(IF($AF$101:$AF$300=$AF252,$AU$101:$AU$300),1)&gt;1,$AU252=1),SWITCH\CALC\INACTV,SWITCH\CALC\ACTIVE)))),"")</f>
        <v/>
      </c>
      <c r="C252" s="1" t="str">
        <f>IFERROR(IF($AF252="","",IF(AND(CALCULATOR\LVL\FORMAT\ENTRY="",$X252&lt;&gt;LVL\COL),SWITCH\CALC\INACTV,IF($AU252=1,IF(COUNTIFS($AU253:$AU$325,"&gt;"&amp;1,$AF253:$AF$325,$AF252)&gt;0,SWITCH\CALC\INACTV,SWITCH\CALC\ACTIVE),IF($AF252="","",SWITCH\CALC\ACTIVE)))),"")</f>
        <v/>
      </c>
      <c r="F252" s="1">
        <v>52</v>
      </c>
      <c r="H252" s="142" t="str">
        <f t="shared" ca="1" si="251"/>
        <v/>
      </c>
      <c r="I252" s="140"/>
      <c r="J252" s="145" t="str">
        <f t="shared" si="252"/>
        <v/>
      </c>
      <c r="R252" s="34" t="str">
        <f t="shared" ca="1" si="253"/>
        <v/>
      </c>
      <c r="V252" s="34" t="str">
        <f t="shared" ca="1" si="267"/>
        <v/>
      </c>
      <c r="X252" s="34" t="str">
        <f t="shared" ca="1" si="268"/>
        <v/>
      </c>
      <c r="AB252" s="18"/>
      <c r="AC252" s="2">
        <f t="shared" si="269"/>
        <v>52</v>
      </c>
      <c r="AD252" s="20"/>
      <c r="AE252" s="18"/>
      <c r="AF252" s="233"/>
      <c r="AG252" s="234"/>
      <c r="AH252" s="28"/>
      <c r="AI252" s="238" t="str">
        <f t="shared" ca="1" si="270"/>
        <v/>
      </c>
      <c r="AJ252" s="239"/>
      <c r="AK252" s="239"/>
      <c r="AL252" s="239"/>
      <c r="AM252" s="239"/>
      <c r="AN252" s="239"/>
      <c r="AO252" s="239"/>
      <c r="AP252" s="239"/>
      <c r="AQ252" s="240"/>
      <c r="AR252" s="28"/>
      <c r="AS252" s="138" t="str">
        <f t="shared" ca="1" si="271"/>
        <v/>
      </c>
      <c r="AT252" s="19"/>
      <c r="AU252" s="169" t="str">
        <f>IFERROR(IF($AF252="","",IF($BO252="","",IF($BO252&lt;1,"",COUNTIFS($AF$101:$AF252,$AF252,$BO$101:$BO252,"&gt;=1")))),"")</f>
        <v/>
      </c>
      <c r="AV252" s="20"/>
      <c r="AZ252" s="36" t="str">
        <f>IFERROR(IF($AF252="","",IF($AG252=GRADE.LTR\W,GRADE.LTR\W,IF($AG252="",GRADE.LTR\W,(  IF($X252=LVL\REM,GRADE.LTR\P,GRADE.LTR\C)  )))),"")</f>
        <v/>
      </c>
      <c r="BM252" s="35" t="str">
        <f t="shared" si="272"/>
        <v/>
      </c>
      <c r="BN252" s="33"/>
      <c r="BO252" s="35" t="str">
        <f t="shared" si="273"/>
        <v/>
      </c>
      <c r="BP252" s="33"/>
      <c r="BQ252" s="35" t="str">
        <f t="shared" si="274"/>
        <v/>
      </c>
      <c r="BS252" s="37" t="str">
        <f t="shared" si="275"/>
        <v/>
      </c>
      <c r="BT252" s="43"/>
      <c r="BU252" s="37" t="str">
        <f t="shared" si="219"/>
        <v/>
      </c>
      <c r="BZ252" s="34" t="str">
        <f t="shared" ca="1" si="276"/>
        <v/>
      </c>
      <c r="CI252" s="44" t="str">
        <f t="shared" si="277"/>
        <v/>
      </c>
      <c r="CM252" s="35"/>
      <c r="CN252" s="33"/>
      <c r="CO252" s="35"/>
      <c r="CP252" s="33"/>
      <c r="CQ252" s="35" t="str">
        <f t="shared" si="254"/>
        <v/>
      </c>
      <c r="CS252" s="37" t="str">
        <f t="shared" si="255"/>
        <v/>
      </c>
      <c r="CT252" s="43"/>
      <c r="CU252" s="37" t="str">
        <f t="shared" si="220"/>
        <v/>
      </c>
      <c r="CW252" s="37" t="str">
        <f>IFERROR(IFERROR(IF(CI252="","",SUMIFS(CU$101:CU252,$B$101:$B252,SWITCH\CALC\ACTIVE&amp;"*",$X$101:$X252, IF(CALCULATOR\LVL\FORMAT\ENTRY&lt;&gt;MARKER\CHECK,LVL\COL,"&gt;"""))),"") / IFERROR(IF(CI252="","",SUMIFS($BO$101:$BO252,$B$101:$B252,SWITCH\CALC\ACTIVE&amp;"*",$X$101:$X252, IF(CALCULATOR\LVL\FORMAT\ENTRY&lt;&gt;MARKER\CHECK,LVL\COL,"&gt;"""))),""),"")</f>
        <v/>
      </c>
      <c r="DI252" s="44" t="str">
        <f t="shared" si="278"/>
        <v/>
      </c>
      <c r="DM252" s="35"/>
      <c r="DN252" s="33"/>
      <c r="DO252" s="35"/>
      <c r="DP252" s="33"/>
      <c r="DQ252" s="35" t="str">
        <f t="shared" si="256"/>
        <v/>
      </c>
      <c r="DS252" s="37" t="str">
        <f t="shared" si="257"/>
        <v/>
      </c>
      <c r="DT252" s="43"/>
      <c r="DU252" s="37" t="str">
        <f t="shared" si="221"/>
        <v/>
      </c>
      <c r="DW252" s="37" t="str">
        <f>IFERROR(IFERROR(IF(DI252="","",SUMIFS(DU$101:DU252,$B$101:$B252,SWITCH\CALC\ACTIVE&amp;"*",$X$101:$X252, IF(CALCULATOR\LVL\FORMAT\ENTRY&lt;&gt;MARKER\CHECK,LVL\COL,"&gt;"""))),"") / IFERROR(IF(DI252="","",SUMIFS($BO$101:$BO252,$B$101:$B252,SWITCH\CALC\ACTIVE&amp;"*",$X$101:$X252, IF(CALCULATOR\LVL\FORMAT\ENTRY&lt;&gt;MARKER\CHECK,LVL\COL,"&gt;"""))),""),"")</f>
        <v/>
      </c>
      <c r="EI252" s="44" t="str">
        <f t="shared" si="279"/>
        <v/>
      </c>
      <c r="EM252" s="35"/>
      <c r="EN252" s="33"/>
      <c r="EO252" s="35"/>
      <c r="EP252" s="33"/>
      <c r="EQ252" s="35" t="str">
        <f t="shared" si="258"/>
        <v/>
      </c>
      <c r="ES252" s="37" t="str">
        <f t="shared" si="259"/>
        <v/>
      </c>
      <c r="ET252" s="43"/>
      <c r="EU252" s="37" t="str">
        <f t="shared" si="222"/>
        <v/>
      </c>
      <c r="EW252" s="37" t="str">
        <f>IFERROR(IFERROR(IF(EI252="","",SUMIFS(EU$101:EU252,$B$101:$B252,SWITCH\CALC\ACTIVE&amp;"*",$X$101:$X252, IF(CALCULATOR\LVL\FORMAT\ENTRY&lt;&gt;MARKER\CHECK,LVL\COL,"&gt;"""))),"") / IFERROR(IF(EI252="","",SUMIFS($BO$101:$BO252,$B$101:$B252,SWITCH\CALC\ACTIVE&amp;"*",$X$101:$X252, IF(CALCULATOR\LVL\FORMAT\ENTRY&lt;&gt;MARKER\CHECK,LVL\COL,"&gt;"""))),""),"")</f>
        <v/>
      </c>
      <c r="FI252" s="44" t="str">
        <f t="shared" si="280"/>
        <v/>
      </c>
      <c r="FM252" s="35"/>
      <c r="FN252" s="33"/>
      <c r="FO252" s="35"/>
      <c r="FP252" s="33"/>
      <c r="FQ252" s="35" t="str">
        <f t="shared" si="260"/>
        <v/>
      </c>
      <c r="FS252" s="37" t="str">
        <f t="shared" si="261"/>
        <v/>
      </c>
      <c r="FT252" s="43"/>
      <c r="FU252" s="37" t="str">
        <f t="shared" si="223"/>
        <v/>
      </c>
      <c r="FW252" s="37" t="str">
        <f>IFERROR(IFERROR(IF(FI252="","",SUMIFS(FU$101:FU252,$B$101:$B252,SWITCH\CALC\ACTIVE&amp;"*",$X$101:$X252, IF(CALCULATOR\LVL\FORMAT\ENTRY&lt;&gt;MARKER\CHECK,LVL\COL,"&gt;"""))),"") / IFERROR(IF(FI252="","",SUMIFS($BO$101:$BO252,$B$101:$B252,SWITCH\CALC\ACTIVE&amp;"*",$X$101:$X252, IF(CALCULATOR\LVL\FORMAT\ENTRY&lt;&gt;MARKER\CHECK,LVL\COL,"&gt;"""))),""),"")</f>
        <v/>
      </c>
      <c r="FX252" s="175"/>
      <c r="FZ252" s="37" t="str">
        <f t="shared" ca="1" si="262"/>
        <v/>
      </c>
      <c r="GA252" s="37" t="str">
        <f t="shared" ref="GA252:GM252" ca="1" si="300">IFERROR(IF($J252=LARGE($J$101:$J$300,GA$98), ( INDEX( INDIRECT($FY$95),MATCH(LARGE($J$101:$J$300,GA$98),$J$101:$J$300,0)) ), FZ252 ),"")</f>
        <v/>
      </c>
      <c r="GB252" s="37" t="str">
        <f t="shared" ca="1" si="300"/>
        <v/>
      </c>
      <c r="GC252" s="37" t="str">
        <f t="shared" ca="1" si="300"/>
        <v/>
      </c>
      <c r="GD252" s="37" t="str">
        <f t="shared" ca="1" si="300"/>
        <v/>
      </c>
      <c r="GE252" s="37" t="str">
        <f t="shared" ca="1" si="300"/>
        <v/>
      </c>
      <c r="GF252" s="37" t="str">
        <f t="shared" ca="1" si="300"/>
        <v/>
      </c>
      <c r="GG252" s="37" t="str">
        <f t="shared" ca="1" si="300"/>
        <v/>
      </c>
      <c r="GH252" s="37" t="str">
        <f t="shared" ca="1" si="300"/>
        <v/>
      </c>
      <c r="GI252" s="37" t="str">
        <f t="shared" ca="1" si="300"/>
        <v/>
      </c>
      <c r="GJ252" s="37" t="str">
        <f t="shared" ca="1" si="300"/>
        <v/>
      </c>
      <c r="GK252" s="37" t="str">
        <f t="shared" ca="1" si="300"/>
        <v/>
      </c>
      <c r="GL252" s="37" t="str">
        <f t="shared" ca="1" si="300"/>
        <v/>
      </c>
      <c r="GM252" s="37" t="str">
        <f t="shared" ca="1" si="300"/>
        <v/>
      </c>
    </row>
    <row r="253" spans="2:195" ht="22.5" customHeight="1" thickTop="1" thickBot="1">
      <c r="B253" s="1" t="str">
        <f t="array" ref="B253">IFERROR(IF($AF253="","",IF($C253=SWITCH\CALC\INACTV,SWITCH\CALC\INACTV,IF($AG253="",SWITCH\CALC\ACTIVE.EST,IF(AND(LARGE(IF($AF$101:$AF$300=$AF253,$AU$101:$AU$300),1)&gt;1,$AU253=1),SWITCH\CALC\INACTV,SWITCH\CALC\ACTIVE)))),"")</f>
        <v/>
      </c>
      <c r="C253" s="1" t="str">
        <f>IFERROR(IF($AF253="","",IF(AND(CALCULATOR\LVL\FORMAT\ENTRY="",$X253&lt;&gt;LVL\COL),SWITCH\CALC\INACTV,IF($AU253=1,IF(COUNTIFS($AU254:$AU$325,"&gt;"&amp;1,$AF254:$AF$325,$AF253)&gt;0,SWITCH\CALC\INACTV,SWITCH\CALC\ACTIVE),IF($AF253="","",SWITCH\CALC\ACTIVE)))),"")</f>
        <v/>
      </c>
      <c r="F253" s="1">
        <v>53</v>
      </c>
      <c r="H253" s="142" t="str">
        <f t="shared" ca="1" si="251"/>
        <v/>
      </c>
      <c r="I253" s="140"/>
      <c r="J253" s="145" t="str">
        <f t="shared" si="252"/>
        <v/>
      </c>
      <c r="R253" s="34" t="str">
        <f t="shared" ca="1" si="253"/>
        <v/>
      </c>
      <c r="V253" s="34" t="str">
        <f t="shared" ca="1" si="267"/>
        <v/>
      </c>
      <c r="X253" s="34" t="str">
        <f t="shared" ca="1" si="268"/>
        <v/>
      </c>
      <c r="AB253" s="18"/>
      <c r="AC253" s="2">
        <f t="shared" si="269"/>
        <v>53</v>
      </c>
      <c r="AD253" s="20"/>
      <c r="AE253" s="18"/>
      <c r="AF253" s="233"/>
      <c r="AG253" s="234"/>
      <c r="AH253" s="28"/>
      <c r="AI253" s="238" t="str">
        <f t="shared" ca="1" si="270"/>
        <v/>
      </c>
      <c r="AJ253" s="239"/>
      <c r="AK253" s="239"/>
      <c r="AL253" s="239"/>
      <c r="AM253" s="239"/>
      <c r="AN253" s="239"/>
      <c r="AO253" s="239"/>
      <c r="AP253" s="239"/>
      <c r="AQ253" s="240"/>
      <c r="AR253" s="28"/>
      <c r="AS253" s="138" t="str">
        <f t="shared" ca="1" si="271"/>
        <v/>
      </c>
      <c r="AT253" s="19"/>
      <c r="AU253" s="169" t="str">
        <f>IFERROR(IF($AF253="","",IF($BO253="","",IF($BO253&lt;1,"",COUNTIFS($AF$101:$AF253,$AF253,$BO$101:$BO253,"&gt;=1")))),"")</f>
        <v/>
      </c>
      <c r="AV253" s="20"/>
      <c r="AZ253" s="36" t="str">
        <f>IFERROR(IF($AF253="","",IF($AG253=GRADE.LTR\W,GRADE.LTR\W,IF($AG253="",GRADE.LTR\W,(  IF($X253=LVL\REM,GRADE.LTR\P,GRADE.LTR\C)  )))),"")</f>
        <v/>
      </c>
      <c r="BM253" s="35" t="str">
        <f t="shared" si="272"/>
        <v/>
      </c>
      <c r="BN253" s="33"/>
      <c r="BO253" s="35" t="str">
        <f t="shared" si="273"/>
        <v/>
      </c>
      <c r="BP253" s="33"/>
      <c r="BQ253" s="35" t="str">
        <f t="shared" si="274"/>
        <v/>
      </c>
      <c r="BS253" s="37" t="str">
        <f t="shared" si="275"/>
        <v/>
      </c>
      <c r="BT253" s="43"/>
      <c r="BU253" s="37" t="str">
        <f t="shared" si="219"/>
        <v/>
      </c>
      <c r="BZ253" s="34" t="str">
        <f t="shared" ca="1" si="276"/>
        <v/>
      </c>
      <c r="CI253" s="44" t="str">
        <f t="shared" si="277"/>
        <v/>
      </c>
      <c r="CM253" s="35"/>
      <c r="CN253" s="33"/>
      <c r="CO253" s="35"/>
      <c r="CP253" s="33"/>
      <c r="CQ253" s="35" t="str">
        <f t="shared" si="254"/>
        <v/>
      </c>
      <c r="CS253" s="37" t="str">
        <f t="shared" si="255"/>
        <v/>
      </c>
      <c r="CT253" s="43"/>
      <c r="CU253" s="37" t="str">
        <f t="shared" si="220"/>
        <v/>
      </c>
      <c r="CW253" s="37" t="str">
        <f>IFERROR(IFERROR(IF(CI253="","",SUMIFS(CU$101:CU253,$B$101:$B253,SWITCH\CALC\ACTIVE&amp;"*",$X$101:$X253, IF(CALCULATOR\LVL\FORMAT\ENTRY&lt;&gt;MARKER\CHECK,LVL\COL,"&gt;"""))),"") / IFERROR(IF(CI253="","",SUMIFS($BO$101:$BO253,$B$101:$B253,SWITCH\CALC\ACTIVE&amp;"*",$X$101:$X253, IF(CALCULATOR\LVL\FORMAT\ENTRY&lt;&gt;MARKER\CHECK,LVL\COL,"&gt;"""))),""),"")</f>
        <v/>
      </c>
      <c r="DI253" s="44" t="str">
        <f t="shared" si="278"/>
        <v/>
      </c>
      <c r="DM253" s="35"/>
      <c r="DN253" s="33"/>
      <c r="DO253" s="35"/>
      <c r="DP253" s="33"/>
      <c r="DQ253" s="35" t="str">
        <f t="shared" si="256"/>
        <v/>
      </c>
      <c r="DS253" s="37" t="str">
        <f t="shared" si="257"/>
        <v/>
      </c>
      <c r="DT253" s="43"/>
      <c r="DU253" s="37" t="str">
        <f t="shared" si="221"/>
        <v/>
      </c>
      <c r="DW253" s="37" t="str">
        <f>IFERROR(IFERROR(IF(DI253="","",SUMIFS(DU$101:DU253,$B$101:$B253,SWITCH\CALC\ACTIVE&amp;"*",$X$101:$X253, IF(CALCULATOR\LVL\FORMAT\ENTRY&lt;&gt;MARKER\CHECK,LVL\COL,"&gt;"""))),"") / IFERROR(IF(DI253="","",SUMIFS($BO$101:$BO253,$B$101:$B253,SWITCH\CALC\ACTIVE&amp;"*",$X$101:$X253, IF(CALCULATOR\LVL\FORMAT\ENTRY&lt;&gt;MARKER\CHECK,LVL\COL,"&gt;"""))),""),"")</f>
        <v/>
      </c>
      <c r="EI253" s="44" t="str">
        <f t="shared" si="279"/>
        <v/>
      </c>
      <c r="EM253" s="35"/>
      <c r="EN253" s="33"/>
      <c r="EO253" s="35"/>
      <c r="EP253" s="33"/>
      <c r="EQ253" s="35" t="str">
        <f t="shared" si="258"/>
        <v/>
      </c>
      <c r="ES253" s="37" t="str">
        <f t="shared" si="259"/>
        <v/>
      </c>
      <c r="ET253" s="43"/>
      <c r="EU253" s="37" t="str">
        <f t="shared" si="222"/>
        <v/>
      </c>
      <c r="EW253" s="37" t="str">
        <f>IFERROR(IFERROR(IF(EI253="","",SUMIFS(EU$101:EU253,$B$101:$B253,SWITCH\CALC\ACTIVE&amp;"*",$X$101:$X253, IF(CALCULATOR\LVL\FORMAT\ENTRY&lt;&gt;MARKER\CHECK,LVL\COL,"&gt;"""))),"") / IFERROR(IF(EI253="","",SUMIFS($BO$101:$BO253,$B$101:$B253,SWITCH\CALC\ACTIVE&amp;"*",$X$101:$X253, IF(CALCULATOR\LVL\FORMAT\ENTRY&lt;&gt;MARKER\CHECK,LVL\COL,"&gt;"""))),""),"")</f>
        <v/>
      </c>
      <c r="FI253" s="44" t="str">
        <f t="shared" si="280"/>
        <v/>
      </c>
      <c r="FM253" s="35"/>
      <c r="FN253" s="33"/>
      <c r="FO253" s="35"/>
      <c r="FP253" s="33"/>
      <c r="FQ253" s="35" t="str">
        <f t="shared" si="260"/>
        <v/>
      </c>
      <c r="FS253" s="37" t="str">
        <f t="shared" si="261"/>
        <v/>
      </c>
      <c r="FT253" s="43"/>
      <c r="FU253" s="37" t="str">
        <f t="shared" si="223"/>
        <v/>
      </c>
      <c r="FW253" s="37" t="str">
        <f>IFERROR(IFERROR(IF(FI253="","",SUMIFS(FU$101:FU253,$B$101:$B253,SWITCH\CALC\ACTIVE&amp;"*",$X$101:$X253, IF(CALCULATOR\LVL\FORMAT\ENTRY&lt;&gt;MARKER\CHECK,LVL\COL,"&gt;"""))),"") / IFERROR(IF(FI253="","",SUMIFS($BO$101:$BO253,$B$101:$B253,SWITCH\CALC\ACTIVE&amp;"*",$X$101:$X253, IF(CALCULATOR\LVL\FORMAT\ENTRY&lt;&gt;MARKER\CHECK,LVL\COL,"&gt;"""))),""),"")</f>
        <v/>
      </c>
      <c r="FX253" s="175"/>
      <c r="FZ253" s="37" t="str">
        <f t="shared" ca="1" si="262"/>
        <v/>
      </c>
      <c r="GA253" s="37" t="str">
        <f t="shared" ref="GA253:GM253" ca="1" si="301">IFERROR(IF($J253=LARGE($J$101:$J$300,GA$98), ( INDEX( INDIRECT($FY$95),MATCH(LARGE($J$101:$J$300,GA$98),$J$101:$J$300,0)) ), FZ253 ),"")</f>
        <v/>
      </c>
      <c r="GB253" s="37" t="str">
        <f t="shared" ca="1" si="301"/>
        <v/>
      </c>
      <c r="GC253" s="37" t="str">
        <f t="shared" ca="1" si="301"/>
        <v/>
      </c>
      <c r="GD253" s="37" t="str">
        <f t="shared" ca="1" si="301"/>
        <v/>
      </c>
      <c r="GE253" s="37" t="str">
        <f t="shared" ca="1" si="301"/>
        <v/>
      </c>
      <c r="GF253" s="37" t="str">
        <f t="shared" ca="1" si="301"/>
        <v/>
      </c>
      <c r="GG253" s="37" t="str">
        <f t="shared" ca="1" si="301"/>
        <v/>
      </c>
      <c r="GH253" s="37" t="str">
        <f t="shared" ca="1" si="301"/>
        <v/>
      </c>
      <c r="GI253" s="37" t="str">
        <f t="shared" ca="1" si="301"/>
        <v/>
      </c>
      <c r="GJ253" s="37" t="str">
        <f t="shared" ca="1" si="301"/>
        <v/>
      </c>
      <c r="GK253" s="37" t="str">
        <f t="shared" ca="1" si="301"/>
        <v/>
      </c>
      <c r="GL253" s="37" t="str">
        <f t="shared" ca="1" si="301"/>
        <v/>
      </c>
      <c r="GM253" s="37" t="str">
        <f t="shared" ca="1" si="301"/>
        <v/>
      </c>
    </row>
    <row r="254" spans="2:195" ht="22.5" customHeight="1" thickTop="1" thickBot="1">
      <c r="B254" s="1" t="str">
        <f t="array" ref="B254">IFERROR(IF($AF254="","",IF($C254=SWITCH\CALC\INACTV,SWITCH\CALC\INACTV,IF($AG254="",SWITCH\CALC\ACTIVE.EST,IF(AND(LARGE(IF($AF$101:$AF$300=$AF254,$AU$101:$AU$300),1)&gt;1,$AU254=1),SWITCH\CALC\INACTV,SWITCH\CALC\ACTIVE)))),"")</f>
        <v/>
      </c>
      <c r="C254" s="1" t="str">
        <f>IFERROR(IF($AF254="","",IF(AND(CALCULATOR\LVL\FORMAT\ENTRY="",$X254&lt;&gt;LVL\COL),SWITCH\CALC\INACTV,IF($AU254=1,IF(COUNTIFS($AU255:$AU$325,"&gt;"&amp;1,$AF255:$AF$325,$AF254)&gt;0,SWITCH\CALC\INACTV,SWITCH\CALC\ACTIVE),IF($AF254="","",SWITCH\CALC\ACTIVE)))),"")</f>
        <v/>
      </c>
      <c r="F254" s="1">
        <v>54</v>
      </c>
      <c r="H254" s="142" t="str">
        <f t="shared" ca="1" si="251"/>
        <v/>
      </c>
      <c r="I254" s="140"/>
      <c r="J254" s="145" t="str">
        <f t="shared" si="252"/>
        <v/>
      </c>
      <c r="R254" s="34" t="str">
        <f t="shared" ca="1" si="253"/>
        <v/>
      </c>
      <c r="V254" s="34" t="str">
        <f t="shared" ca="1" si="267"/>
        <v/>
      </c>
      <c r="X254" s="34" t="str">
        <f t="shared" ca="1" si="268"/>
        <v/>
      </c>
      <c r="AB254" s="18"/>
      <c r="AC254" s="2">
        <f t="shared" si="269"/>
        <v>54</v>
      </c>
      <c r="AD254" s="20"/>
      <c r="AE254" s="18"/>
      <c r="AF254" s="233"/>
      <c r="AG254" s="234"/>
      <c r="AH254" s="28"/>
      <c r="AI254" s="238" t="str">
        <f t="shared" ca="1" si="270"/>
        <v/>
      </c>
      <c r="AJ254" s="239"/>
      <c r="AK254" s="239"/>
      <c r="AL254" s="239"/>
      <c r="AM254" s="239"/>
      <c r="AN254" s="239"/>
      <c r="AO254" s="239"/>
      <c r="AP254" s="239"/>
      <c r="AQ254" s="240"/>
      <c r="AR254" s="28"/>
      <c r="AS254" s="138" t="str">
        <f t="shared" ca="1" si="271"/>
        <v/>
      </c>
      <c r="AT254" s="19"/>
      <c r="AU254" s="169" t="str">
        <f>IFERROR(IF($AF254="","",IF($BO254="","",IF($BO254&lt;1,"",COUNTIFS($AF$101:$AF254,$AF254,$BO$101:$BO254,"&gt;=1")))),"")</f>
        <v/>
      </c>
      <c r="AV254" s="20"/>
      <c r="AZ254" s="36" t="str">
        <f>IFERROR(IF($AF254="","",IF($AG254=GRADE.LTR\W,GRADE.LTR\W,IF($AG254="",GRADE.LTR\W,(  IF($X254=LVL\REM,GRADE.LTR\P,GRADE.LTR\C)  )))),"")</f>
        <v/>
      </c>
      <c r="BM254" s="35" t="str">
        <f t="shared" si="272"/>
        <v/>
      </c>
      <c r="BN254" s="33"/>
      <c r="BO254" s="35" t="str">
        <f t="shared" si="273"/>
        <v/>
      </c>
      <c r="BP254" s="33"/>
      <c r="BQ254" s="35" t="str">
        <f t="shared" si="274"/>
        <v/>
      </c>
      <c r="BS254" s="37" t="str">
        <f t="shared" si="275"/>
        <v/>
      </c>
      <c r="BT254" s="43"/>
      <c r="BU254" s="37" t="str">
        <f t="shared" si="219"/>
        <v/>
      </c>
      <c r="BZ254" s="34" t="str">
        <f t="shared" ca="1" si="276"/>
        <v/>
      </c>
      <c r="CI254" s="44" t="str">
        <f t="shared" si="277"/>
        <v/>
      </c>
      <c r="CM254" s="35"/>
      <c r="CN254" s="33"/>
      <c r="CO254" s="35"/>
      <c r="CP254" s="33"/>
      <c r="CQ254" s="35" t="str">
        <f t="shared" si="254"/>
        <v/>
      </c>
      <c r="CS254" s="37" t="str">
        <f t="shared" si="255"/>
        <v/>
      </c>
      <c r="CT254" s="43"/>
      <c r="CU254" s="37" t="str">
        <f t="shared" si="220"/>
        <v/>
      </c>
      <c r="CW254" s="37" t="str">
        <f>IFERROR(IFERROR(IF(CI254="","",SUMIFS(CU$101:CU254,$B$101:$B254,SWITCH\CALC\ACTIVE&amp;"*",$X$101:$X254, IF(CALCULATOR\LVL\FORMAT\ENTRY&lt;&gt;MARKER\CHECK,LVL\COL,"&gt;"""))),"") / IFERROR(IF(CI254="","",SUMIFS($BO$101:$BO254,$B$101:$B254,SWITCH\CALC\ACTIVE&amp;"*",$X$101:$X254, IF(CALCULATOR\LVL\FORMAT\ENTRY&lt;&gt;MARKER\CHECK,LVL\COL,"&gt;"""))),""),"")</f>
        <v/>
      </c>
      <c r="DI254" s="44" t="str">
        <f t="shared" si="278"/>
        <v/>
      </c>
      <c r="DM254" s="35"/>
      <c r="DN254" s="33"/>
      <c r="DO254" s="35"/>
      <c r="DP254" s="33"/>
      <c r="DQ254" s="35" t="str">
        <f t="shared" si="256"/>
        <v/>
      </c>
      <c r="DS254" s="37" t="str">
        <f t="shared" si="257"/>
        <v/>
      </c>
      <c r="DT254" s="43"/>
      <c r="DU254" s="37" t="str">
        <f t="shared" si="221"/>
        <v/>
      </c>
      <c r="DW254" s="37" t="str">
        <f>IFERROR(IFERROR(IF(DI254="","",SUMIFS(DU$101:DU254,$B$101:$B254,SWITCH\CALC\ACTIVE&amp;"*",$X$101:$X254, IF(CALCULATOR\LVL\FORMAT\ENTRY&lt;&gt;MARKER\CHECK,LVL\COL,"&gt;"""))),"") / IFERROR(IF(DI254="","",SUMIFS($BO$101:$BO254,$B$101:$B254,SWITCH\CALC\ACTIVE&amp;"*",$X$101:$X254, IF(CALCULATOR\LVL\FORMAT\ENTRY&lt;&gt;MARKER\CHECK,LVL\COL,"&gt;"""))),""),"")</f>
        <v/>
      </c>
      <c r="EI254" s="44" t="str">
        <f t="shared" si="279"/>
        <v/>
      </c>
      <c r="EM254" s="35"/>
      <c r="EN254" s="33"/>
      <c r="EO254" s="35"/>
      <c r="EP254" s="33"/>
      <c r="EQ254" s="35" t="str">
        <f t="shared" si="258"/>
        <v/>
      </c>
      <c r="ES254" s="37" t="str">
        <f t="shared" si="259"/>
        <v/>
      </c>
      <c r="ET254" s="43"/>
      <c r="EU254" s="37" t="str">
        <f t="shared" si="222"/>
        <v/>
      </c>
      <c r="EW254" s="37" t="str">
        <f>IFERROR(IFERROR(IF(EI254="","",SUMIFS(EU$101:EU254,$B$101:$B254,SWITCH\CALC\ACTIVE&amp;"*",$X$101:$X254, IF(CALCULATOR\LVL\FORMAT\ENTRY&lt;&gt;MARKER\CHECK,LVL\COL,"&gt;"""))),"") / IFERROR(IF(EI254="","",SUMIFS($BO$101:$BO254,$B$101:$B254,SWITCH\CALC\ACTIVE&amp;"*",$X$101:$X254, IF(CALCULATOR\LVL\FORMAT\ENTRY&lt;&gt;MARKER\CHECK,LVL\COL,"&gt;"""))),""),"")</f>
        <v/>
      </c>
      <c r="FI254" s="44" t="str">
        <f t="shared" si="280"/>
        <v/>
      </c>
      <c r="FM254" s="35"/>
      <c r="FN254" s="33"/>
      <c r="FO254" s="35"/>
      <c r="FP254" s="33"/>
      <c r="FQ254" s="35" t="str">
        <f t="shared" si="260"/>
        <v/>
      </c>
      <c r="FS254" s="37" t="str">
        <f t="shared" si="261"/>
        <v/>
      </c>
      <c r="FT254" s="43"/>
      <c r="FU254" s="37" t="str">
        <f t="shared" si="223"/>
        <v/>
      </c>
      <c r="FW254" s="37" t="str">
        <f>IFERROR(IFERROR(IF(FI254="","",SUMIFS(FU$101:FU254,$B$101:$B254,SWITCH\CALC\ACTIVE&amp;"*",$X$101:$X254, IF(CALCULATOR\LVL\FORMAT\ENTRY&lt;&gt;MARKER\CHECK,LVL\COL,"&gt;"""))),"") / IFERROR(IF(FI254="","",SUMIFS($BO$101:$BO254,$B$101:$B254,SWITCH\CALC\ACTIVE&amp;"*",$X$101:$X254, IF(CALCULATOR\LVL\FORMAT\ENTRY&lt;&gt;MARKER\CHECK,LVL\COL,"&gt;"""))),""),"")</f>
        <v/>
      </c>
      <c r="FX254" s="175"/>
      <c r="FZ254" s="37" t="str">
        <f t="shared" ca="1" si="262"/>
        <v/>
      </c>
      <c r="GA254" s="37" t="str">
        <f t="shared" ref="GA254:GM254" ca="1" si="302">IFERROR(IF($J254=LARGE($J$101:$J$300,GA$98), ( INDEX( INDIRECT($FY$95),MATCH(LARGE($J$101:$J$300,GA$98),$J$101:$J$300,0)) ), FZ254 ),"")</f>
        <v/>
      </c>
      <c r="GB254" s="37" t="str">
        <f t="shared" ca="1" si="302"/>
        <v/>
      </c>
      <c r="GC254" s="37" t="str">
        <f t="shared" ca="1" si="302"/>
        <v/>
      </c>
      <c r="GD254" s="37" t="str">
        <f t="shared" ca="1" si="302"/>
        <v/>
      </c>
      <c r="GE254" s="37" t="str">
        <f t="shared" ca="1" si="302"/>
        <v/>
      </c>
      <c r="GF254" s="37" t="str">
        <f t="shared" ca="1" si="302"/>
        <v/>
      </c>
      <c r="GG254" s="37" t="str">
        <f t="shared" ca="1" si="302"/>
        <v/>
      </c>
      <c r="GH254" s="37" t="str">
        <f t="shared" ca="1" si="302"/>
        <v/>
      </c>
      <c r="GI254" s="37" t="str">
        <f t="shared" ca="1" si="302"/>
        <v/>
      </c>
      <c r="GJ254" s="37" t="str">
        <f t="shared" ca="1" si="302"/>
        <v/>
      </c>
      <c r="GK254" s="37" t="str">
        <f t="shared" ca="1" si="302"/>
        <v/>
      </c>
      <c r="GL254" s="37" t="str">
        <f t="shared" ca="1" si="302"/>
        <v/>
      </c>
      <c r="GM254" s="37" t="str">
        <f t="shared" ca="1" si="302"/>
        <v/>
      </c>
    </row>
    <row r="255" spans="2:195" ht="22.5" customHeight="1" thickTop="1" thickBot="1">
      <c r="B255" s="1" t="str">
        <f t="array" ref="B255">IFERROR(IF($AF255="","",IF($C255=SWITCH\CALC\INACTV,SWITCH\CALC\INACTV,IF($AG255="",SWITCH\CALC\ACTIVE.EST,IF(AND(LARGE(IF($AF$101:$AF$300=$AF255,$AU$101:$AU$300),1)&gt;1,$AU255=1),SWITCH\CALC\INACTV,SWITCH\CALC\ACTIVE)))),"")</f>
        <v/>
      </c>
      <c r="C255" s="1" t="str">
        <f>IFERROR(IF($AF255="","",IF(AND(CALCULATOR\LVL\FORMAT\ENTRY="",$X255&lt;&gt;LVL\COL),SWITCH\CALC\INACTV,IF($AU255=1,IF(COUNTIFS($AU256:$AU$325,"&gt;"&amp;1,$AF256:$AF$325,$AF255)&gt;0,SWITCH\CALC\INACTV,SWITCH\CALC\ACTIVE),IF($AF255="","",SWITCH\CALC\ACTIVE)))),"")</f>
        <v/>
      </c>
      <c r="F255" s="1">
        <v>55</v>
      </c>
      <c r="H255" s="142" t="str">
        <f t="shared" ca="1" si="251"/>
        <v/>
      </c>
      <c r="I255" s="140"/>
      <c r="J255" s="145" t="str">
        <f t="shared" si="252"/>
        <v/>
      </c>
      <c r="R255" s="34" t="str">
        <f t="shared" ca="1" si="253"/>
        <v/>
      </c>
      <c r="V255" s="34" t="str">
        <f t="shared" ca="1" si="267"/>
        <v/>
      </c>
      <c r="X255" s="34" t="str">
        <f t="shared" ca="1" si="268"/>
        <v/>
      </c>
      <c r="AB255" s="18"/>
      <c r="AC255" s="2">
        <f t="shared" si="269"/>
        <v>55</v>
      </c>
      <c r="AD255" s="20"/>
      <c r="AE255" s="18"/>
      <c r="AF255" s="233"/>
      <c r="AG255" s="234"/>
      <c r="AH255" s="28"/>
      <c r="AI255" s="238" t="str">
        <f t="shared" ca="1" si="270"/>
        <v/>
      </c>
      <c r="AJ255" s="239"/>
      <c r="AK255" s="239"/>
      <c r="AL255" s="239"/>
      <c r="AM255" s="239"/>
      <c r="AN255" s="239"/>
      <c r="AO255" s="239"/>
      <c r="AP255" s="239"/>
      <c r="AQ255" s="240"/>
      <c r="AR255" s="28"/>
      <c r="AS255" s="138" t="str">
        <f t="shared" ca="1" si="271"/>
        <v/>
      </c>
      <c r="AT255" s="19"/>
      <c r="AU255" s="169" t="str">
        <f>IFERROR(IF($AF255="","",IF($BO255="","",IF($BO255&lt;1,"",COUNTIFS($AF$101:$AF255,$AF255,$BO$101:$BO255,"&gt;=1")))),"")</f>
        <v/>
      </c>
      <c r="AV255" s="20"/>
      <c r="AZ255" s="36" t="str">
        <f>IFERROR(IF($AF255="","",IF($AG255=GRADE.LTR\W,GRADE.LTR\W,IF($AG255="",GRADE.LTR\W,(  IF($X255=LVL\REM,GRADE.LTR\P,GRADE.LTR\C)  )))),"")</f>
        <v/>
      </c>
      <c r="BM255" s="35" t="str">
        <f t="shared" si="272"/>
        <v/>
      </c>
      <c r="BN255" s="33"/>
      <c r="BO255" s="35" t="str">
        <f t="shared" si="273"/>
        <v/>
      </c>
      <c r="BP255" s="33"/>
      <c r="BQ255" s="35" t="str">
        <f t="shared" si="274"/>
        <v/>
      </c>
      <c r="BS255" s="37" t="str">
        <f t="shared" si="275"/>
        <v/>
      </c>
      <c r="BT255" s="43"/>
      <c r="BU255" s="37" t="str">
        <f t="shared" si="219"/>
        <v/>
      </c>
      <c r="BZ255" s="34" t="str">
        <f t="shared" ca="1" si="276"/>
        <v/>
      </c>
      <c r="CI255" s="44" t="str">
        <f t="shared" si="277"/>
        <v/>
      </c>
      <c r="CM255" s="35"/>
      <c r="CN255" s="33"/>
      <c r="CO255" s="35"/>
      <c r="CP255" s="33"/>
      <c r="CQ255" s="35" t="str">
        <f t="shared" si="254"/>
        <v/>
      </c>
      <c r="CS255" s="37" t="str">
        <f t="shared" si="255"/>
        <v/>
      </c>
      <c r="CT255" s="43"/>
      <c r="CU255" s="37" t="str">
        <f t="shared" si="220"/>
        <v/>
      </c>
      <c r="CW255" s="37" t="str">
        <f>IFERROR(IFERROR(IF(CI255="","",SUMIFS(CU$101:CU255,$B$101:$B255,SWITCH\CALC\ACTIVE&amp;"*",$X$101:$X255, IF(CALCULATOR\LVL\FORMAT\ENTRY&lt;&gt;MARKER\CHECK,LVL\COL,"&gt;"""))),"") / IFERROR(IF(CI255="","",SUMIFS($BO$101:$BO255,$B$101:$B255,SWITCH\CALC\ACTIVE&amp;"*",$X$101:$X255, IF(CALCULATOR\LVL\FORMAT\ENTRY&lt;&gt;MARKER\CHECK,LVL\COL,"&gt;"""))),""),"")</f>
        <v/>
      </c>
      <c r="DI255" s="44" t="str">
        <f t="shared" si="278"/>
        <v/>
      </c>
      <c r="DM255" s="35"/>
      <c r="DN255" s="33"/>
      <c r="DO255" s="35"/>
      <c r="DP255" s="33"/>
      <c r="DQ255" s="35" t="str">
        <f t="shared" si="256"/>
        <v/>
      </c>
      <c r="DS255" s="37" t="str">
        <f t="shared" si="257"/>
        <v/>
      </c>
      <c r="DT255" s="43"/>
      <c r="DU255" s="37" t="str">
        <f t="shared" si="221"/>
        <v/>
      </c>
      <c r="DW255" s="37" t="str">
        <f>IFERROR(IFERROR(IF(DI255="","",SUMIFS(DU$101:DU255,$B$101:$B255,SWITCH\CALC\ACTIVE&amp;"*",$X$101:$X255, IF(CALCULATOR\LVL\FORMAT\ENTRY&lt;&gt;MARKER\CHECK,LVL\COL,"&gt;"""))),"") / IFERROR(IF(DI255="","",SUMIFS($BO$101:$BO255,$B$101:$B255,SWITCH\CALC\ACTIVE&amp;"*",$X$101:$X255, IF(CALCULATOR\LVL\FORMAT\ENTRY&lt;&gt;MARKER\CHECK,LVL\COL,"&gt;"""))),""),"")</f>
        <v/>
      </c>
      <c r="EI255" s="44" t="str">
        <f t="shared" si="279"/>
        <v/>
      </c>
      <c r="EM255" s="35"/>
      <c r="EN255" s="33"/>
      <c r="EO255" s="35"/>
      <c r="EP255" s="33"/>
      <c r="EQ255" s="35" t="str">
        <f t="shared" si="258"/>
        <v/>
      </c>
      <c r="ES255" s="37" t="str">
        <f t="shared" si="259"/>
        <v/>
      </c>
      <c r="ET255" s="43"/>
      <c r="EU255" s="37" t="str">
        <f t="shared" si="222"/>
        <v/>
      </c>
      <c r="EW255" s="37" t="str">
        <f>IFERROR(IFERROR(IF(EI255="","",SUMIFS(EU$101:EU255,$B$101:$B255,SWITCH\CALC\ACTIVE&amp;"*",$X$101:$X255, IF(CALCULATOR\LVL\FORMAT\ENTRY&lt;&gt;MARKER\CHECK,LVL\COL,"&gt;"""))),"") / IFERROR(IF(EI255="","",SUMIFS($BO$101:$BO255,$B$101:$B255,SWITCH\CALC\ACTIVE&amp;"*",$X$101:$X255, IF(CALCULATOR\LVL\FORMAT\ENTRY&lt;&gt;MARKER\CHECK,LVL\COL,"&gt;"""))),""),"")</f>
        <v/>
      </c>
      <c r="FI255" s="44" t="str">
        <f t="shared" si="280"/>
        <v/>
      </c>
      <c r="FM255" s="35"/>
      <c r="FN255" s="33"/>
      <c r="FO255" s="35"/>
      <c r="FP255" s="33"/>
      <c r="FQ255" s="35" t="str">
        <f t="shared" si="260"/>
        <v/>
      </c>
      <c r="FS255" s="37" t="str">
        <f t="shared" si="261"/>
        <v/>
      </c>
      <c r="FT255" s="43"/>
      <c r="FU255" s="37" t="str">
        <f t="shared" si="223"/>
        <v/>
      </c>
      <c r="FW255" s="37" t="str">
        <f>IFERROR(IFERROR(IF(FI255="","",SUMIFS(FU$101:FU255,$B$101:$B255,SWITCH\CALC\ACTIVE&amp;"*",$X$101:$X255, IF(CALCULATOR\LVL\FORMAT\ENTRY&lt;&gt;MARKER\CHECK,LVL\COL,"&gt;"""))),"") / IFERROR(IF(FI255="","",SUMIFS($BO$101:$BO255,$B$101:$B255,SWITCH\CALC\ACTIVE&amp;"*",$X$101:$X255, IF(CALCULATOR\LVL\FORMAT\ENTRY&lt;&gt;MARKER\CHECK,LVL\COL,"&gt;"""))),""),"")</f>
        <v/>
      </c>
      <c r="FX255" s="175"/>
      <c r="FZ255" s="37" t="str">
        <f t="shared" ca="1" si="262"/>
        <v/>
      </c>
      <c r="GA255" s="37" t="str">
        <f t="shared" ref="GA255:GM255" ca="1" si="303">IFERROR(IF($J255=LARGE($J$101:$J$300,GA$98), ( INDEX( INDIRECT($FY$95),MATCH(LARGE($J$101:$J$300,GA$98),$J$101:$J$300,0)) ), FZ255 ),"")</f>
        <v/>
      </c>
      <c r="GB255" s="37" t="str">
        <f t="shared" ca="1" si="303"/>
        <v/>
      </c>
      <c r="GC255" s="37" t="str">
        <f t="shared" ca="1" si="303"/>
        <v/>
      </c>
      <c r="GD255" s="37" t="str">
        <f t="shared" ca="1" si="303"/>
        <v/>
      </c>
      <c r="GE255" s="37" t="str">
        <f t="shared" ca="1" si="303"/>
        <v/>
      </c>
      <c r="GF255" s="37" t="str">
        <f t="shared" ca="1" si="303"/>
        <v/>
      </c>
      <c r="GG255" s="37" t="str">
        <f t="shared" ca="1" si="303"/>
        <v/>
      </c>
      <c r="GH255" s="37" t="str">
        <f t="shared" ca="1" si="303"/>
        <v/>
      </c>
      <c r="GI255" s="37" t="str">
        <f t="shared" ca="1" si="303"/>
        <v/>
      </c>
      <c r="GJ255" s="37" t="str">
        <f t="shared" ca="1" si="303"/>
        <v/>
      </c>
      <c r="GK255" s="37" t="str">
        <f t="shared" ca="1" si="303"/>
        <v/>
      </c>
      <c r="GL255" s="37" t="str">
        <f t="shared" ca="1" si="303"/>
        <v/>
      </c>
      <c r="GM255" s="37" t="str">
        <f t="shared" ca="1" si="303"/>
        <v/>
      </c>
    </row>
    <row r="256" spans="2:195" ht="22.5" customHeight="1" thickTop="1" thickBot="1">
      <c r="B256" s="1" t="str">
        <f t="array" ref="B256">IFERROR(IF($AF256="","",IF($C256=SWITCH\CALC\INACTV,SWITCH\CALC\INACTV,IF($AG256="",SWITCH\CALC\ACTIVE.EST,IF(AND(LARGE(IF($AF$101:$AF$300=$AF256,$AU$101:$AU$300),1)&gt;1,$AU256=1),SWITCH\CALC\INACTV,SWITCH\CALC\ACTIVE)))),"")</f>
        <v/>
      </c>
      <c r="C256" s="1" t="str">
        <f>IFERROR(IF($AF256="","",IF(AND(CALCULATOR\LVL\FORMAT\ENTRY="",$X256&lt;&gt;LVL\COL),SWITCH\CALC\INACTV,IF($AU256=1,IF(COUNTIFS($AU257:$AU$325,"&gt;"&amp;1,$AF257:$AF$325,$AF256)&gt;0,SWITCH\CALC\INACTV,SWITCH\CALC\ACTIVE),IF($AF256="","",SWITCH\CALC\ACTIVE)))),"")</f>
        <v/>
      </c>
      <c r="F256" s="1">
        <v>56</v>
      </c>
      <c r="H256" s="142" t="str">
        <f t="shared" ca="1" si="251"/>
        <v/>
      </c>
      <c r="I256" s="140"/>
      <c r="J256" s="145" t="str">
        <f t="shared" si="252"/>
        <v/>
      </c>
      <c r="R256" s="34" t="str">
        <f t="shared" ca="1" si="253"/>
        <v/>
      </c>
      <c r="V256" s="34" t="str">
        <f t="shared" ca="1" si="267"/>
        <v/>
      </c>
      <c r="X256" s="34" t="str">
        <f t="shared" ca="1" si="268"/>
        <v/>
      </c>
      <c r="AB256" s="18"/>
      <c r="AC256" s="2">
        <f t="shared" si="269"/>
        <v>56</v>
      </c>
      <c r="AD256" s="20"/>
      <c r="AE256" s="18"/>
      <c r="AF256" s="233"/>
      <c r="AG256" s="234"/>
      <c r="AH256" s="28"/>
      <c r="AI256" s="238" t="str">
        <f t="shared" ca="1" si="270"/>
        <v/>
      </c>
      <c r="AJ256" s="239"/>
      <c r="AK256" s="239"/>
      <c r="AL256" s="239"/>
      <c r="AM256" s="239"/>
      <c r="AN256" s="239"/>
      <c r="AO256" s="239"/>
      <c r="AP256" s="239"/>
      <c r="AQ256" s="240"/>
      <c r="AR256" s="28"/>
      <c r="AS256" s="138" t="str">
        <f t="shared" ca="1" si="271"/>
        <v/>
      </c>
      <c r="AT256" s="19"/>
      <c r="AU256" s="169" t="str">
        <f>IFERROR(IF($AF256="","",IF($BO256="","",IF($BO256&lt;1,"",COUNTIFS($AF$101:$AF256,$AF256,$BO$101:$BO256,"&gt;=1")))),"")</f>
        <v/>
      </c>
      <c r="AV256" s="20"/>
      <c r="AZ256" s="36" t="str">
        <f>IFERROR(IF($AF256="","",IF($AG256=GRADE.LTR\W,GRADE.LTR\W,IF($AG256="",GRADE.LTR\W,(  IF($X256=LVL\REM,GRADE.LTR\P,GRADE.LTR\C)  )))),"")</f>
        <v/>
      </c>
      <c r="BM256" s="35" t="str">
        <f t="shared" si="272"/>
        <v/>
      </c>
      <c r="BN256" s="33"/>
      <c r="BO256" s="35" t="str">
        <f t="shared" si="273"/>
        <v/>
      </c>
      <c r="BP256" s="33"/>
      <c r="BQ256" s="35" t="str">
        <f t="shared" si="274"/>
        <v/>
      </c>
      <c r="BS256" s="37" t="str">
        <f t="shared" si="275"/>
        <v/>
      </c>
      <c r="BT256" s="43"/>
      <c r="BU256" s="37" t="str">
        <f t="shared" si="219"/>
        <v/>
      </c>
      <c r="BZ256" s="34" t="str">
        <f t="shared" ca="1" si="276"/>
        <v/>
      </c>
      <c r="CI256" s="44" t="str">
        <f t="shared" si="277"/>
        <v/>
      </c>
      <c r="CM256" s="35"/>
      <c r="CN256" s="33"/>
      <c r="CO256" s="35"/>
      <c r="CP256" s="33"/>
      <c r="CQ256" s="35" t="str">
        <f t="shared" si="254"/>
        <v/>
      </c>
      <c r="CS256" s="37" t="str">
        <f t="shared" si="255"/>
        <v/>
      </c>
      <c r="CT256" s="43"/>
      <c r="CU256" s="37" t="str">
        <f t="shared" si="220"/>
        <v/>
      </c>
      <c r="CW256" s="37" t="str">
        <f>IFERROR(IFERROR(IF(CI256="","",SUMIFS(CU$101:CU256,$B$101:$B256,SWITCH\CALC\ACTIVE&amp;"*",$X$101:$X256, IF(CALCULATOR\LVL\FORMAT\ENTRY&lt;&gt;MARKER\CHECK,LVL\COL,"&gt;"""))),"") / IFERROR(IF(CI256="","",SUMIFS($BO$101:$BO256,$B$101:$B256,SWITCH\CALC\ACTIVE&amp;"*",$X$101:$X256, IF(CALCULATOR\LVL\FORMAT\ENTRY&lt;&gt;MARKER\CHECK,LVL\COL,"&gt;"""))),""),"")</f>
        <v/>
      </c>
      <c r="DI256" s="44" t="str">
        <f t="shared" si="278"/>
        <v/>
      </c>
      <c r="DM256" s="35"/>
      <c r="DN256" s="33"/>
      <c r="DO256" s="35"/>
      <c r="DP256" s="33"/>
      <c r="DQ256" s="35" t="str">
        <f t="shared" si="256"/>
        <v/>
      </c>
      <c r="DS256" s="37" t="str">
        <f t="shared" si="257"/>
        <v/>
      </c>
      <c r="DT256" s="43"/>
      <c r="DU256" s="37" t="str">
        <f t="shared" si="221"/>
        <v/>
      </c>
      <c r="DW256" s="37" t="str">
        <f>IFERROR(IFERROR(IF(DI256="","",SUMIFS(DU$101:DU256,$B$101:$B256,SWITCH\CALC\ACTIVE&amp;"*",$X$101:$X256, IF(CALCULATOR\LVL\FORMAT\ENTRY&lt;&gt;MARKER\CHECK,LVL\COL,"&gt;"""))),"") / IFERROR(IF(DI256="","",SUMIFS($BO$101:$BO256,$B$101:$B256,SWITCH\CALC\ACTIVE&amp;"*",$X$101:$X256, IF(CALCULATOR\LVL\FORMAT\ENTRY&lt;&gt;MARKER\CHECK,LVL\COL,"&gt;"""))),""),"")</f>
        <v/>
      </c>
      <c r="EI256" s="44" t="str">
        <f t="shared" si="279"/>
        <v/>
      </c>
      <c r="EM256" s="35"/>
      <c r="EN256" s="33"/>
      <c r="EO256" s="35"/>
      <c r="EP256" s="33"/>
      <c r="EQ256" s="35" t="str">
        <f t="shared" si="258"/>
        <v/>
      </c>
      <c r="ES256" s="37" t="str">
        <f t="shared" si="259"/>
        <v/>
      </c>
      <c r="ET256" s="43"/>
      <c r="EU256" s="37" t="str">
        <f t="shared" si="222"/>
        <v/>
      </c>
      <c r="EW256" s="37" t="str">
        <f>IFERROR(IFERROR(IF(EI256="","",SUMIFS(EU$101:EU256,$B$101:$B256,SWITCH\CALC\ACTIVE&amp;"*",$X$101:$X256, IF(CALCULATOR\LVL\FORMAT\ENTRY&lt;&gt;MARKER\CHECK,LVL\COL,"&gt;"""))),"") / IFERROR(IF(EI256="","",SUMIFS($BO$101:$BO256,$B$101:$B256,SWITCH\CALC\ACTIVE&amp;"*",$X$101:$X256, IF(CALCULATOR\LVL\FORMAT\ENTRY&lt;&gt;MARKER\CHECK,LVL\COL,"&gt;"""))),""),"")</f>
        <v/>
      </c>
      <c r="FI256" s="44" t="str">
        <f t="shared" si="280"/>
        <v/>
      </c>
      <c r="FM256" s="35"/>
      <c r="FN256" s="33"/>
      <c r="FO256" s="35"/>
      <c r="FP256" s="33"/>
      <c r="FQ256" s="35" t="str">
        <f t="shared" si="260"/>
        <v/>
      </c>
      <c r="FS256" s="37" t="str">
        <f t="shared" si="261"/>
        <v/>
      </c>
      <c r="FT256" s="43"/>
      <c r="FU256" s="37" t="str">
        <f t="shared" si="223"/>
        <v/>
      </c>
      <c r="FW256" s="37" t="str">
        <f>IFERROR(IFERROR(IF(FI256="","",SUMIFS(FU$101:FU256,$B$101:$B256,SWITCH\CALC\ACTIVE&amp;"*",$X$101:$X256, IF(CALCULATOR\LVL\FORMAT\ENTRY&lt;&gt;MARKER\CHECK,LVL\COL,"&gt;"""))),"") / IFERROR(IF(FI256="","",SUMIFS($BO$101:$BO256,$B$101:$B256,SWITCH\CALC\ACTIVE&amp;"*",$X$101:$X256, IF(CALCULATOR\LVL\FORMAT\ENTRY&lt;&gt;MARKER\CHECK,LVL\COL,"&gt;"""))),""),"")</f>
        <v/>
      </c>
      <c r="FX256" s="175"/>
      <c r="FZ256" s="37" t="str">
        <f t="shared" ca="1" si="262"/>
        <v/>
      </c>
      <c r="GA256" s="37" t="str">
        <f t="shared" ref="GA256:GM256" ca="1" si="304">IFERROR(IF($J256=LARGE($J$101:$J$300,GA$98), ( INDEX( INDIRECT($FY$95),MATCH(LARGE($J$101:$J$300,GA$98),$J$101:$J$300,0)) ), FZ256 ),"")</f>
        <v/>
      </c>
      <c r="GB256" s="37" t="str">
        <f t="shared" ca="1" si="304"/>
        <v/>
      </c>
      <c r="GC256" s="37" t="str">
        <f t="shared" ca="1" si="304"/>
        <v/>
      </c>
      <c r="GD256" s="37" t="str">
        <f t="shared" ca="1" si="304"/>
        <v/>
      </c>
      <c r="GE256" s="37" t="str">
        <f t="shared" ca="1" si="304"/>
        <v/>
      </c>
      <c r="GF256" s="37" t="str">
        <f t="shared" ca="1" si="304"/>
        <v/>
      </c>
      <c r="GG256" s="37" t="str">
        <f t="shared" ca="1" si="304"/>
        <v/>
      </c>
      <c r="GH256" s="37" t="str">
        <f t="shared" ca="1" si="304"/>
        <v/>
      </c>
      <c r="GI256" s="37" t="str">
        <f t="shared" ca="1" si="304"/>
        <v/>
      </c>
      <c r="GJ256" s="37" t="str">
        <f t="shared" ca="1" si="304"/>
        <v/>
      </c>
      <c r="GK256" s="37" t="str">
        <f t="shared" ca="1" si="304"/>
        <v/>
      </c>
      <c r="GL256" s="37" t="str">
        <f t="shared" ca="1" si="304"/>
        <v/>
      </c>
      <c r="GM256" s="37" t="str">
        <f t="shared" ca="1" si="304"/>
        <v/>
      </c>
    </row>
    <row r="257" spans="2:195" ht="22.5" customHeight="1" thickTop="1" thickBot="1">
      <c r="B257" s="1" t="str">
        <f t="array" ref="B257">IFERROR(IF($AF257="","",IF($C257=SWITCH\CALC\INACTV,SWITCH\CALC\INACTV,IF($AG257="",SWITCH\CALC\ACTIVE.EST,IF(AND(LARGE(IF($AF$101:$AF$300=$AF257,$AU$101:$AU$300),1)&gt;1,$AU257=1),SWITCH\CALC\INACTV,SWITCH\CALC\ACTIVE)))),"")</f>
        <v/>
      </c>
      <c r="C257" s="1" t="str">
        <f>IFERROR(IF($AF257="","",IF(AND(CALCULATOR\LVL\FORMAT\ENTRY="",$X257&lt;&gt;LVL\COL),SWITCH\CALC\INACTV,IF($AU257=1,IF(COUNTIFS($AU258:$AU$325,"&gt;"&amp;1,$AF258:$AF$325,$AF257)&gt;0,SWITCH\CALC\INACTV,SWITCH\CALC\ACTIVE),IF($AF257="","",SWITCH\CALC\ACTIVE)))),"")</f>
        <v/>
      </c>
      <c r="F257" s="1">
        <v>57</v>
      </c>
      <c r="H257" s="142" t="str">
        <f t="shared" ca="1" si="251"/>
        <v/>
      </c>
      <c r="I257" s="140"/>
      <c r="J257" s="145" t="str">
        <f t="shared" si="252"/>
        <v/>
      </c>
      <c r="R257" s="34" t="str">
        <f t="shared" ca="1" si="253"/>
        <v/>
      </c>
      <c r="V257" s="34" t="str">
        <f t="shared" ca="1" si="267"/>
        <v/>
      </c>
      <c r="X257" s="34" t="str">
        <f t="shared" ca="1" si="268"/>
        <v/>
      </c>
      <c r="AB257" s="18"/>
      <c r="AC257" s="2">
        <f t="shared" si="269"/>
        <v>57</v>
      </c>
      <c r="AD257" s="20"/>
      <c r="AE257" s="18"/>
      <c r="AF257" s="233"/>
      <c r="AG257" s="234"/>
      <c r="AH257" s="28"/>
      <c r="AI257" s="238" t="str">
        <f t="shared" ca="1" si="270"/>
        <v/>
      </c>
      <c r="AJ257" s="239"/>
      <c r="AK257" s="239"/>
      <c r="AL257" s="239"/>
      <c r="AM257" s="239"/>
      <c r="AN257" s="239"/>
      <c r="AO257" s="239"/>
      <c r="AP257" s="239"/>
      <c r="AQ257" s="240"/>
      <c r="AR257" s="28"/>
      <c r="AS257" s="138" t="str">
        <f t="shared" ca="1" si="271"/>
        <v/>
      </c>
      <c r="AT257" s="19"/>
      <c r="AU257" s="169" t="str">
        <f>IFERROR(IF($AF257="","",IF($BO257="","",IF($BO257&lt;1,"",COUNTIFS($AF$101:$AF257,$AF257,$BO$101:$BO257,"&gt;=1")))),"")</f>
        <v/>
      </c>
      <c r="AV257" s="20"/>
      <c r="AZ257" s="36" t="str">
        <f>IFERROR(IF($AF257="","",IF($AG257=GRADE.LTR\W,GRADE.LTR\W,IF($AG257="",GRADE.LTR\W,(  IF($X257=LVL\REM,GRADE.LTR\P,GRADE.LTR\C)  )))),"")</f>
        <v/>
      </c>
      <c r="BM257" s="35" t="str">
        <f t="shared" si="272"/>
        <v/>
      </c>
      <c r="BN257" s="33"/>
      <c r="BO257" s="35" t="str">
        <f t="shared" si="273"/>
        <v/>
      </c>
      <c r="BP257" s="33"/>
      <c r="BQ257" s="35" t="str">
        <f t="shared" si="274"/>
        <v/>
      </c>
      <c r="BS257" s="37" t="str">
        <f t="shared" si="275"/>
        <v/>
      </c>
      <c r="BT257" s="43"/>
      <c r="BU257" s="37" t="str">
        <f t="shared" si="219"/>
        <v/>
      </c>
      <c r="BZ257" s="34" t="str">
        <f t="shared" ca="1" si="276"/>
        <v/>
      </c>
      <c r="CI257" s="44" t="str">
        <f t="shared" si="277"/>
        <v/>
      </c>
      <c r="CM257" s="35"/>
      <c r="CN257" s="33"/>
      <c r="CO257" s="35"/>
      <c r="CP257" s="33"/>
      <c r="CQ257" s="35" t="str">
        <f t="shared" si="254"/>
        <v/>
      </c>
      <c r="CS257" s="37" t="str">
        <f t="shared" si="255"/>
        <v/>
      </c>
      <c r="CT257" s="43"/>
      <c r="CU257" s="37" t="str">
        <f t="shared" si="220"/>
        <v/>
      </c>
      <c r="CW257" s="37" t="str">
        <f>IFERROR(IFERROR(IF(CI257="","",SUMIFS(CU$101:CU257,$B$101:$B257,SWITCH\CALC\ACTIVE&amp;"*",$X$101:$X257, IF(CALCULATOR\LVL\FORMAT\ENTRY&lt;&gt;MARKER\CHECK,LVL\COL,"&gt;"""))),"") / IFERROR(IF(CI257="","",SUMIFS($BO$101:$BO257,$B$101:$B257,SWITCH\CALC\ACTIVE&amp;"*",$X$101:$X257, IF(CALCULATOR\LVL\FORMAT\ENTRY&lt;&gt;MARKER\CHECK,LVL\COL,"&gt;"""))),""),"")</f>
        <v/>
      </c>
      <c r="DI257" s="44" t="str">
        <f t="shared" si="278"/>
        <v/>
      </c>
      <c r="DM257" s="35"/>
      <c r="DN257" s="33"/>
      <c r="DO257" s="35"/>
      <c r="DP257" s="33"/>
      <c r="DQ257" s="35" t="str">
        <f t="shared" si="256"/>
        <v/>
      </c>
      <c r="DS257" s="37" t="str">
        <f t="shared" si="257"/>
        <v/>
      </c>
      <c r="DT257" s="43"/>
      <c r="DU257" s="37" t="str">
        <f t="shared" si="221"/>
        <v/>
      </c>
      <c r="DW257" s="37" t="str">
        <f>IFERROR(IFERROR(IF(DI257="","",SUMIFS(DU$101:DU257,$B$101:$B257,SWITCH\CALC\ACTIVE&amp;"*",$X$101:$X257, IF(CALCULATOR\LVL\FORMAT\ENTRY&lt;&gt;MARKER\CHECK,LVL\COL,"&gt;"""))),"") / IFERROR(IF(DI257="","",SUMIFS($BO$101:$BO257,$B$101:$B257,SWITCH\CALC\ACTIVE&amp;"*",$X$101:$X257, IF(CALCULATOR\LVL\FORMAT\ENTRY&lt;&gt;MARKER\CHECK,LVL\COL,"&gt;"""))),""),"")</f>
        <v/>
      </c>
      <c r="EI257" s="44" t="str">
        <f t="shared" si="279"/>
        <v/>
      </c>
      <c r="EM257" s="35"/>
      <c r="EN257" s="33"/>
      <c r="EO257" s="35"/>
      <c r="EP257" s="33"/>
      <c r="EQ257" s="35" t="str">
        <f t="shared" si="258"/>
        <v/>
      </c>
      <c r="ES257" s="37" t="str">
        <f t="shared" si="259"/>
        <v/>
      </c>
      <c r="ET257" s="43"/>
      <c r="EU257" s="37" t="str">
        <f t="shared" si="222"/>
        <v/>
      </c>
      <c r="EW257" s="37" t="str">
        <f>IFERROR(IFERROR(IF(EI257="","",SUMIFS(EU$101:EU257,$B$101:$B257,SWITCH\CALC\ACTIVE&amp;"*",$X$101:$X257, IF(CALCULATOR\LVL\FORMAT\ENTRY&lt;&gt;MARKER\CHECK,LVL\COL,"&gt;"""))),"") / IFERROR(IF(EI257="","",SUMIFS($BO$101:$BO257,$B$101:$B257,SWITCH\CALC\ACTIVE&amp;"*",$X$101:$X257, IF(CALCULATOR\LVL\FORMAT\ENTRY&lt;&gt;MARKER\CHECK,LVL\COL,"&gt;"""))),""),"")</f>
        <v/>
      </c>
      <c r="FI257" s="44" t="str">
        <f t="shared" si="280"/>
        <v/>
      </c>
      <c r="FM257" s="35"/>
      <c r="FN257" s="33"/>
      <c r="FO257" s="35"/>
      <c r="FP257" s="33"/>
      <c r="FQ257" s="35" t="str">
        <f t="shared" si="260"/>
        <v/>
      </c>
      <c r="FS257" s="37" t="str">
        <f t="shared" si="261"/>
        <v/>
      </c>
      <c r="FT257" s="43"/>
      <c r="FU257" s="37" t="str">
        <f t="shared" si="223"/>
        <v/>
      </c>
      <c r="FW257" s="37" t="str">
        <f>IFERROR(IFERROR(IF(FI257="","",SUMIFS(FU$101:FU257,$B$101:$B257,SWITCH\CALC\ACTIVE&amp;"*",$X$101:$X257, IF(CALCULATOR\LVL\FORMAT\ENTRY&lt;&gt;MARKER\CHECK,LVL\COL,"&gt;"""))),"") / IFERROR(IF(FI257="","",SUMIFS($BO$101:$BO257,$B$101:$B257,SWITCH\CALC\ACTIVE&amp;"*",$X$101:$X257, IF(CALCULATOR\LVL\FORMAT\ENTRY&lt;&gt;MARKER\CHECK,LVL\COL,"&gt;"""))),""),"")</f>
        <v/>
      </c>
      <c r="FX257" s="175"/>
      <c r="FZ257" s="37" t="str">
        <f t="shared" ca="1" si="262"/>
        <v/>
      </c>
      <c r="GA257" s="37" t="str">
        <f t="shared" ref="GA257:GM257" ca="1" si="305">IFERROR(IF($J257=LARGE($J$101:$J$300,GA$98), ( INDEX( INDIRECT($FY$95),MATCH(LARGE($J$101:$J$300,GA$98),$J$101:$J$300,0)) ), FZ257 ),"")</f>
        <v/>
      </c>
      <c r="GB257" s="37" t="str">
        <f t="shared" ca="1" si="305"/>
        <v/>
      </c>
      <c r="GC257" s="37" t="str">
        <f t="shared" ca="1" si="305"/>
        <v/>
      </c>
      <c r="GD257" s="37" t="str">
        <f t="shared" ca="1" si="305"/>
        <v/>
      </c>
      <c r="GE257" s="37" t="str">
        <f t="shared" ca="1" si="305"/>
        <v/>
      </c>
      <c r="GF257" s="37" t="str">
        <f t="shared" ca="1" si="305"/>
        <v/>
      </c>
      <c r="GG257" s="37" t="str">
        <f t="shared" ca="1" si="305"/>
        <v/>
      </c>
      <c r="GH257" s="37" t="str">
        <f t="shared" ca="1" si="305"/>
        <v/>
      </c>
      <c r="GI257" s="37" t="str">
        <f t="shared" ca="1" si="305"/>
        <v/>
      </c>
      <c r="GJ257" s="37" t="str">
        <f t="shared" ca="1" si="305"/>
        <v/>
      </c>
      <c r="GK257" s="37" t="str">
        <f t="shared" ca="1" si="305"/>
        <v/>
      </c>
      <c r="GL257" s="37" t="str">
        <f t="shared" ca="1" si="305"/>
        <v/>
      </c>
      <c r="GM257" s="37" t="str">
        <f t="shared" ca="1" si="305"/>
        <v/>
      </c>
    </row>
    <row r="258" spans="2:195" ht="22.5" customHeight="1" thickTop="1" thickBot="1">
      <c r="B258" s="1" t="str">
        <f t="array" ref="B258">IFERROR(IF($AF258="","",IF($C258=SWITCH\CALC\INACTV,SWITCH\CALC\INACTV,IF($AG258="",SWITCH\CALC\ACTIVE.EST,IF(AND(LARGE(IF($AF$101:$AF$300=$AF258,$AU$101:$AU$300),1)&gt;1,$AU258=1),SWITCH\CALC\INACTV,SWITCH\CALC\ACTIVE)))),"")</f>
        <v/>
      </c>
      <c r="C258" s="1" t="str">
        <f>IFERROR(IF($AF258="","",IF(AND(CALCULATOR\LVL\FORMAT\ENTRY="",$X258&lt;&gt;LVL\COL),SWITCH\CALC\INACTV,IF($AU258=1,IF(COUNTIFS($AU259:$AU$325,"&gt;"&amp;1,$AF259:$AF$325,$AF258)&gt;0,SWITCH\CALC\INACTV,SWITCH\CALC\ACTIVE),IF($AF258="","",SWITCH\CALC\ACTIVE)))),"")</f>
        <v/>
      </c>
      <c r="F258" s="1">
        <v>58</v>
      </c>
      <c r="H258" s="142" t="str">
        <f t="shared" ca="1" si="251"/>
        <v/>
      </c>
      <c r="I258" s="140"/>
      <c r="J258" s="145" t="str">
        <f t="shared" si="252"/>
        <v/>
      </c>
      <c r="R258" s="34" t="str">
        <f t="shared" ca="1" si="253"/>
        <v/>
      </c>
      <c r="V258" s="34" t="str">
        <f t="shared" ca="1" si="267"/>
        <v/>
      </c>
      <c r="X258" s="34" t="str">
        <f t="shared" ca="1" si="268"/>
        <v/>
      </c>
      <c r="AB258" s="18"/>
      <c r="AC258" s="2">
        <f t="shared" si="269"/>
        <v>58</v>
      </c>
      <c r="AD258" s="20"/>
      <c r="AE258" s="18"/>
      <c r="AF258" s="233"/>
      <c r="AG258" s="234"/>
      <c r="AH258" s="28"/>
      <c r="AI258" s="238" t="str">
        <f t="shared" ca="1" si="270"/>
        <v/>
      </c>
      <c r="AJ258" s="239"/>
      <c r="AK258" s="239"/>
      <c r="AL258" s="239"/>
      <c r="AM258" s="239"/>
      <c r="AN258" s="239"/>
      <c r="AO258" s="239"/>
      <c r="AP258" s="239"/>
      <c r="AQ258" s="240"/>
      <c r="AR258" s="28"/>
      <c r="AS258" s="138" t="str">
        <f t="shared" ca="1" si="271"/>
        <v/>
      </c>
      <c r="AT258" s="19"/>
      <c r="AU258" s="169" t="str">
        <f>IFERROR(IF($AF258="","",IF($BO258="","",IF($BO258&lt;1,"",COUNTIFS($AF$101:$AF258,$AF258,$BO$101:$BO258,"&gt;=1")))),"")</f>
        <v/>
      </c>
      <c r="AV258" s="20"/>
      <c r="AZ258" s="36" t="str">
        <f>IFERROR(IF($AF258="","",IF($AG258=GRADE.LTR\W,GRADE.LTR\W,IF($AG258="",GRADE.LTR\W,(  IF($X258=LVL\REM,GRADE.LTR\P,GRADE.LTR\C)  )))),"")</f>
        <v/>
      </c>
      <c r="BM258" s="35" t="str">
        <f t="shared" si="272"/>
        <v/>
      </c>
      <c r="BN258" s="33"/>
      <c r="BO258" s="35" t="str">
        <f t="shared" si="273"/>
        <v/>
      </c>
      <c r="BP258" s="33"/>
      <c r="BQ258" s="35" t="str">
        <f t="shared" si="274"/>
        <v/>
      </c>
      <c r="BS258" s="37" t="str">
        <f t="shared" si="275"/>
        <v/>
      </c>
      <c r="BT258" s="43"/>
      <c r="BU258" s="37" t="str">
        <f t="shared" si="219"/>
        <v/>
      </c>
      <c r="BZ258" s="34" t="str">
        <f t="shared" ca="1" si="276"/>
        <v/>
      </c>
      <c r="CI258" s="44" t="str">
        <f t="shared" si="277"/>
        <v/>
      </c>
      <c r="CM258" s="35"/>
      <c r="CN258" s="33"/>
      <c r="CO258" s="35"/>
      <c r="CP258" s="33"/>
      <c r="CQ258" s="35" t="str">
        <f t="shared" si="254"/>
        <v/>
      </c>
      <c r="CS258" s="37" t="str">
        <f t="shared" si="255"/>
        <v/>
      </c>
      <c r="CT258" s="43"/>
      <c r="CU258" s="37" t="str">
        <f t="shared" si="220"/>
        <v/>
      </c>
      <c r="CW258" s="37" t="str">
        <f>IFERROR(IFERROR(IF(CI258="","",SUMIFS(CU$101:CU258,$B$101:$B258,SWITCH\CALC\ACTIVE&amp;"*",$X$101:$X258, IF(CALCULATOR\LVL\FORMAT\ENTRY&lt;&gt;MARKER\CHECK,LVL\COL,"&gt;"""))),"") / IFERROR(IF(CI258="","",SUMIFS($BO$101:$BO258,$B$101:$B258,SWITCH\CALC\ACTIVE&amp;"*",$X$101:$X258, IF(CALCULATOR\LVL\FORMAT\ENTRY&lt;&gt;MARKER\CHECK,LVL\COL,"&gt;"""))),""),"")</f>
        <v/>
      </c>
      <c r="DI258" s="44" t="str">
        <f t="shared" si="278"/>
        <v/>
      </c>
      <c r="DM258" s="35"/>
      <c r="DN258" s="33"/>
      <c r="DO258" s="35"/>
      <c r="DP258" s="33"/>
      <c r="DQ258" s="35" t="str">
        <f t="shared" si="256"/>
        <v/>
      </c>
      <c r="DS258" s="37" t="str">
        <f t="shared" si="257"/>
        <v/>
      </c>
      <c r="DT258" s="43"/>
      <c r="DU258" s="37" t="str">
        <f t="shared" si="221"/>
        <v/>
      </c>
      <c r="DW258" s="37" t="str">
        <f>IFERROR(IFERROR(IF(DI258="","",SUMIFS(DU$101:DU258,$B$101:$B258,SWITCH\CALC\ACTIVE&amp;"*",$X$101:$X258, IF(CALCULATOR\LVL\FORMAT\ENTRY&lt;&gt;MARKER\CHECK,LVL\COL,"&gt;"""))),"") / IFERROR(IF(DI258="","",SUMIFS($BO$101:$BO258,$B$101:$B258,SWITCH\CALC\ACTIVE&amp;"*",$X$101:$X258, IF(CALCULATOR\LVL\FORMAT\ENTRY&lt;&gt;MARKER\CHECK,LVL\COL,"&gt;"""))),""),"")</f>
        <v/>
      </c>
      <c r="EI258" s="44" t="str">
        <f t="shared" si="279"/>
        <v/>
      </c>
      <c r="EM258" s="35"/>
      <c r="EN258" s="33"/>
      <c r="EO258" s="35"/>
      <c r="EP258" s="33"/>
      <c r="EQ258" s="35" t="str">
        <f t="shared" si="258"/>
        <v/>
      </c>
      <c r="ES258" s="37" t="str">
        <f t="shared" si="259"/>
        <v/>
      </c>
      <c r="ET258" s="43"/>
      <c r="EU258" s="37" t="str">
        <f t="shared" si="222"/>
        <v/>
      </c>
      <c r="EW258" s="37" t="str">
        <f>IFERROR(IFERROR(IF(EI258="","",SUMIFS(EU$101:EU258,$B$101:$B258,SWITCH\CALC\ACTIVE&amp;"*",$X$101:$X258, IF(CALCULATOR\LVL\FORMAT\ENTRY&lt;&gt;MARKER\CHECK,LVL\COL,"&gt;"""))),"") / IFERROR(IF(EI258="","",SUMIFS($BO$101:$BO258,$B$101:$B258,SWITCH\CALC\ACTIVE&amp;"*",$X$101:$X258, IF(CALCULATOR\LVL\FORMAT\ENTRY&lt;&gt;MARKER\CHECK,LVL\COL,"&gt;"""))),""),"")</f>
        <v/>
      </c>
      <c r="FI258" s="44" t="str">
        <f t="shared" si="280"/>
        <v/>
      </c>
      <c r="FM258" s="35"/>
      <c r="FN258" s="33"/>
      <c r="FO258" s="35"/>
      <c r="FP258" s="33"/>
      <c r="FQ258" s="35" t="str">
        <f t="shared" si="260"/>
        <v/>
      </c>
      <c r="FS258" s="37" t="str">
        <f t="shared" si="261"/>
        <v/>
      </c>
      <c r="FT258" s="43"/>
      <c r="FU258" s="37" t="str">
        <f t="shared" si="223"/>
        <v/>
      </c>
      <c r="FW258" s="37" t="str">
        <f>IFERROR(IFERROR(IF(FI258="","",SUMIFS(FU$101:FU258,$B$101:$B258,SWITCH\CALC\ACTIVE&amp;"*",$X$101:$X258, IF(CALCULATOR\LVL\FORMAT\ENTRY&lt;&gt;MARKER\CHECK,LVL\COL,"&gt;"""))),"") / IFERROR(IF(FI258="","",SUMIFS($BO$101:$BO258,$B$101:$B258,SWITCH\CALC\ACTIVE&amp;"*",$X$101:$X258, IF(CALCULATOR\LVL\FORMAT\ENTRY&lt;&gt;MARKER\CHECK,LVL\COL,"&gt;"""))),""),"")</f>
        <v/>
      </c>
      <c r="FX258" s="175"/>
      <c r="FZ258" s="37" t="str">
        <f t="shared" ca="1" si="262"/>
        <v/>
      </c>
      <c r="GA258" s="37" t="str">
        <f t="shared" ref="GA258:GM258" ca="1" si="306">IFERROR(IF($J258=LARGE($J$101:$J$300,GA$98), ( INDEX( INDIRECT($FY$95),MATCH(LARGE($J$101:$J$300,GA$98),$J$101:$J$300,0)) ), FZ258 ),"")</f>
        <v/>
      </c>
      <c r="GB258" s="37" t="str">
        <f t="shared" ca="1" si="306"/>
        <v/>
      </c>
      <c r="GC258" s="37" t="str">
        <f t="shared" ca="1" si="306"/>
        <v/>
      </c>
      <c r="GD258" s="37" t="str">
        <f t="shared" ca="1" si="306"/>
        <v/>
      </c>
      <c r="GE258" s="37" t="str">
        <f t="shared" ca="1" si="306"/>
        <v/>
      </c>
      <c r="GF258" s="37" t="str">
        <f t="shared" ca="1" si="306"/>
        <v/>
      </c>
      <c r="GG258" s="37" t="str">
        <f t="shared" ca="1" si="306"/>
        <v/>
      </c>
      <c r="GH258" s="37" t="str">
        <f t="shared" ca="1" si="306"/>
        <v/>
      </c>
      <c r="GI258" s="37" t="str">
        <f t="shared" ca="1" si="306"/>
        <v/>
      </c>
      <c r="GJ258" s="37" t="str">
        <f t="shared" ca="1" si="306"/>
        <v/>
      </c>
      <c r="GK258" s="37" t="str">
        <f t="shared" ca="1" si="306"/>
        <v/>
      </c>
      <c r="GL258" s="37" t="str">
        <f t="shared" ca="1" si="306"/>
        <v/>
      </c>
      <c r="GM258" s="37" t="str">
        <f t="shared" ca="1" si="306"/>
        <v/>
      </c>
    </row>
    <row r="259" spans="2:195" ht="22.5" customHeight="1" thickTop="1" thickBot="1">
      <c r="B259" s="1" t="str">
        <f t="array" ref="B259">IFERROR(IF($AF259="","",IF($C259=SWITCH\CALC\INACTV,SWITCH\CALC\INACTV,IF($AG259="",SWITCH\CALC\ACTIVE.EST,IF(AND(LARGE(IF($AF$101:$AF$300=$AF259,$AU$101:$AU$300),1)&gt;1,$AU259=1),SWITCH\CALC\INACTV,SWITCH\CALC\ACTIVE)))),"")</f>
        <v/>
      </c>
      <c r="C259" s="1" t="str">
        <f>IFERROR(IF($AF259="","",IF(AND(CALCULATOR\LVL\FORMAT\ENTRY="",$X259&lt;&gt;LVL\COL),SWITCH\CALC\INACTV,IF($AU259=1,IF(COUNTIFS($AU260:$AU$325,"&gt;"&amp;1,$AF260:$AF$325,$AF259)&gt;0,SWITCH\CALC\INACTV,SWITCH\CALC\ACTIVE),IF($AF259="","",SWITCH\CALC\ACTIVE)))),"")</f>
        <v/>
      </c>
      <c r="F259" s="1">
        <v>59</v>
      </c>
      <c r="H259" s="142" t="str">
        <f t="shared" ca="1" si="251"/>
        <v/>
      </c>
      <c r="I259" s="140"/>
      <c r="J259" s="145" t="str">
        <f t="shared" si="252"/>
        <v/>
      </c>
      <c r="R259" s="34" t="str">
        <f t="shared" ca="1" si="253"/>
        <v/>
      </c>
      <c r="V259" s="34" t="str">
        <f t="shared" ca="1" si="267"/>
        <v/>
      </c>
      <c r="X259" s="34" t="str">
        <f t="shared" ca="1" si="268"/>
        <v/>
      </c>
      <c r="AB259" s="18"/>
      <c r="AC259" s="2">
        <f t="shared" si="269"/>
        <v>59</v>
      </c>
      <c r="AD259" s="20"/>
      <c r="AE259" s="18"/>
      <c r="AF259" s="233"/>
      <c r="AG259" s="234"/>
      <c r="AH259" s="28"/>
      <c r="AI259" s="238" t="str">
        <f t="shared" ca="1" si="270"/>
        <v/>
      </c>
      <c r="AJ259" s="239"/>
      <c r="AK259" s="239"/>
      <c r="AL259" s="239"/>
      <c r="AM259" s="239"/>
      <c r="AN259" s="239"/>
      <c r="AO259" s="239"/>
      <c r="AP259" s="239"/>
      <c r="AQ259" s="240"/>
      <c r="AR259" s="28"/>
      <c r="AS259" s="138" t="str">
        <f t="shared" ca="1" si="271"/>
        <v/>
      </c>
      <c r="AT259" s="19"/>
      <c r="AU259" s="169" t="str">
        <f>IFERROR(IF($AF259="","",IF($BO259="","",IF($BO259&lt;1,"",COUNTIFS($AF$101:$AF259,$AF259,$BO$101:$BO259,"&gt;=1")))),"")</f>
        <v/>
      </c>
      <c r="AV259" s="20"/>
      <c r="AZ259" s="36" t="str">
        <f>IFERROR(IF($AF259="","",IF($AG259=GRADE.LTR\W,GRADE.LTR\W,IF($AG259="",GRADE.LTR\W,(  IF($X259=LVL\REM,GRADE.LTR\P,GRADE.LTR\C)  )))),"")</f>
        <v/>
      </c>
      <c r="BM259" s="35" t="str">
        <f t="shared" si="272"/>
        <v/>
      </c>
      <c r="BN259" s="33"/>
      <c r="BO259" s="35" t="str">
        <f t="shared" si="273"/>
        <v/>
      </c>
      <c r="BP259" s="33"/>
      <c r="BQ259" s="35" t="str">
        <f t="shared" si="274"/>
        <v/>
      </c>
      <c r="BS259" s="37" t="str">
        <f t="shared" si="275"/>
        <v/>
      </c>
      <c r="BT259" s="43"/>
      <c r="BU259" s="37" t="str">
        <f t="shared" si="219"/>
        <v/>
      </c>
      <c r="BZ259" s="34" t="str">
        <f t="shared" ca="1" si="276"/>
        <v/>
      </c>
      <c r="CI259" s="44" t="str">
        <f t="shared" si="277"/>
        <v/>
      </c>
      <c r="CM259" s="35"/>
      <c r="CN259" s="33"/>
      <c r="CO259" s="35"/>
      <c r="CP259" s="33"/>
      <c r="CQ259" s="35" t="str">
        <f t="shared" si="254"/>
        <v/>
      </c>
      <c r="CS259" s="37" t="str">
        <f t="shared" si="255"/>
        <v/>
      </c>
      <c r="CT259" s="43"/>
      <c r="CU259" s="37" t="str">
        <f t="shared" si="220"/>
        <v/>
      </c>
      <c r="CW259" s="37" t="str">
        <f>IFERROR(IFERROR(IF(CI259="","",SUMIFS(CU$101:CU259,$B$101:$B259,SWITCH\CALC\ACTIVE&amp;"*",$X$101:$X259, IF(CALCULATOR\LVL\FORMAT\ENTRY&lt;&gt;MARKER\CHECK,LVL\COL,"&gt;"""))),"") / IFERROR(IF(CI259="","",SUMIFS($BO$101:$BO259,$B$101:$B259,SWITCH\CALC\ACTIVE&amp;"*",$X$101:$X259, IF(CALCULATOR\LVL\FORMAT\ENTRY&lt;&gt;MARKER\CHECK,LVL\COL,"&gt;"""))),""),"")</f>
        <v/>
      </c>
      <c r="DI259" s="44" t="str">
        <f t="shared" si="278"/>
        <v/>
      </c>
      <c r="DM259" s="35"/>
      <c r="DN259" s="33"/>
      <c r="DO259" s="35"/>
      <c r="DP259" s="33"/>
      <c r="DQ259" s="35" t="str">
        <f t="shared" si="256"/>
        <v/>
      </c>
      <c r="DS259" s="37" t="str">
        <f t="shared" si="257"/>
        <v/>
      </c>
      <c r="DT259" s="43"/>
      <c r="DU259" s="37" t="str">
        <f t="shared" si="221"/>
        <v/>
      </c>
      <c r="DW259" s="37" t="str">
        <f>IFERROR(IFERROR(IF(DI259="","",SUMIFS(DU$101:DU259,$B$101:$B259,SWITCH\CALC\ACTIVE&amp;"*",$X$101:$X259, IF(CALCULATOR\LVL\FORMAT\ENTRY&lt;&gt;MARKER\CHECK,LVL\COL,"&gt;"""))),"") / IFERROR(IF(DI259="","",SUMIFS($BO$101:$BO259,$B$101:$B259,SWITCH\CALC\ACTIVE&amp;"*",$X$101:$X259, IF(CALCULATOR\LVL\FORMAT\ENTRY&lt;&gt;MARKER\CHECK,LVL\COL,"&gt;"""))),""),"")</f>
        <v/>
      </c>
      <c r="EI259" s="44" t="str">
        <f t="shared" si="279"/>
        <v/>
      </c>
      <c r="EM259" s="35"/>
      <c r="EN259" s="33"/>
      <c r="EO259" s="35"/>
      <c r="EP259" s="33"/>
      <c r="EQ259" s="35" t="str">
        <f t="shared" si="258"/>
        <v/>
      </c>
      <c r="ES259" s="37" t="str">
        <f t="shared" si="259"/>
        <v/>
      </c>
      <c r="ET259" s="43"/>
      <c r="EU259" s="37" t="str">
        <f t="shared" si="222"/>
        <v/>
      </c>
      <c r="EW259" s="37" t="str">
        <f>IFERROR(IFERROR(IF(EI259="","",SUMIFS(EU$101:EU259,$B$101:$B259,SWITCH\CALC\ACTIVE&amp;"*",$X$101:$X259, IF(CALCULATOR\LVL\FORMAT\ENTRY&lt;&gt;MARKER\CHECK,LVL\COL,"&gt;"""))),"") / IFERROR(IF(EI259="","",SUMIFS($BO$101:$BO259,$B$101:$B259,SWITCH\CALC\ACTIVE&amp;"*",$X$101:$X259, IF(CALCULATOR\LVL\FORMAT\ENTRY&lt;&gt;MARKER\CHECK,LVL\COL,"&gt;"""))),""),"")</f>
        <v/>
      </c>
      <c r="FI259" s="44" t="str">
        <f t="shared" si="280"/>
        <v/>
      </c>
      <c r="FM259" s="35"/>
      <c r="FN259" s="33"/>
      <c r="FO259" s="35"/>
      <c r="FP259" s="33"/>
      <c r="FQ259" s="35" t="str">
        <f t="shared" si="260"/>
        <v/>
      </c>
      <c r="FS259" s="37" t="str">
        <f t="shared" si="261"/>
        <v/>
      </c>
      <c r="FT259" s="43"/>
      <c r="FU259" s="37" t="str">
        <f t="shared" si="223"/>
        <v/>
      </c>
      <c r="FW259" s="37" t="str">
        <f>IFERROR(IFERROR(IF(FI259="","",SUMIFS(FU$101:FU259,$B$101:$B259,SWITCH\CALC\ACTIVE&amp;"*",$X$101:$X259, IF(CALCULATOR\LVL\FORMAT\ENTRY&lt;&gt;MARKER\CHECK,LVL\COL,"&gt;"""))),"") / IFERROR(IF(FI259="","",SUMIFS($BO$101:$BO259,$B$101:$B259,SWITCH\CALC\ACTIVE&amp;"*",$X$101:$X259, IF(CALCULATOR\LVL\FORMAT\ENTRY&lt;&gt;MARKER\CHECK,LVL\COL,"&gt;"""))),""),"")</f>
        <v/>
      </c>
      <c r="FX259" s="175"/>
      <c r="FZ259" s="37" t="str">
        <f t="shared" ca="1" si="262"/>
        <v/>
      </c>
      <c r="GA259" s="37" t="str">
        <f t="shared" ref="GA259:GM259" ca="1" si="307">IFERROR(IF($J259=LARGE($J$101:$J$300,GA$98), ( INDEX( INDIRECT($FY$95),MATCH(LARGE($J$101:$J$300,GA$98),$J$101:$J$300,0)) ), FZ259 ),"")</f>
        <v/>
      </c>
      <c r="GB259" s="37" t="str">
        <f t="shared" ca="1" si="307"/>
        <v/>
      </c>
      <c r="GC259" s="37" t="str">
        <f t="shared" ca="1" si="307"/>
        <v/>
      </c>
      <c r="GD259" s="37" t="str">
        <f t="shared" ca="1" si="307"/>
        <v/>
      </c>
      <c r="GE259" s="37" t="str">
        <f t="shared" ca="1" si="307"/>
        <v/>
      </c>
      <c r="GF259" s="37" t="str">
        <f t="shared" ca="1" si="307"/>
        <v/>
      </c>
      <c r="GG259" s="37" t="str">
        <f t="shared" ca="1" si="307"/>
        <v/>
      </c>
      <c r="GH259" s="37" t="str">
        <f t="shared" ca="1" si="307"/>
        <v/>
      </c>
      <c r="GI259" s="37" t="str">
        <f t="shared" ca="1" si="307"/>
        <v/>
      </c>
      <c r="GJ259" s="37" t="str">
        <f t="shared" ca="1" si="307"/>
        <v/>
      </c>
      <c r="GK259" s="37" t="str">
        <f t="shared" ca="1" si="307"/>
        <v/>
      </c>
      <c r="GL259" s="37" t="str">
        <f t="shared" ca="1" si="307"/>
        <v/>
      </c>
      <c r="GM259" s="37" t="str">
        <f t="shared" ca="1" si="307"/>
        <v/>
      </c>
    </row>
    <row r="260" spans="2:195" ht="22.5" customHeight="1" thickTop="1" thickBot="1">
      <c r="B260" s="1" t="str">
        <f t="array" ref="B260">IFERROR(IF($AF260="","",IF($C260=SWITCH\CALC\INACTV,SWITCH\CALC\INACTV,IF($AG260="",SWITCH\CALC\ACTIVE.EST,IF(AND(LARGE(IF($AF$101:$AF$300=$AF260,$AU$101:$AU$300),1)&gt;1,$AU260=1),SWITCH\CALC\INACTV,SWITCH\CALC\ACTIVE)))),"")</f>
        <v/>
      </c>
      <c r="C260" s="1" t="str">
        <f>IFERROR(IF($AF260="","",IF(AND(CALCULATOR\LVL\FORMAT\ENTRY="",$X260&lt;&gt;LVL\COL),SWITCH\CALC\INACTV,IF($AU260=1,IF(COUNTIFS($AU261:$AU$325,"&gt;"&amp;1,$AF261:$AF$325,$AF260)&gt;0,SWITCH\CALC\INACTV,SWITCH\CALC\ACTIVE),IF($AF260="","",SWITCH\CALC\ACTIVE)))),"")</f>
        <v/>
      </c>
      <c r="F260" s="1">
        <v>60</v>
      </c>
      <c r="H260" s="142" t="str">
        <f t="shared" ca="1" si="251"/>
        <v/>
      </c>
      <c r="I260" s="140"/>
      <c r="J260" s="145" t="str">
        <f t="shared" si="252"/>
        <v/>
      </c>
      <c r="R260" s="34" t="str">
        <f t="shared" ca="1" si="253"/>
        <v/>
      </c>
      <c r="V260" s="34" t="str">
        <f t="shared" ca="1" si="267"/>
        <v/>
      </c>
      <c r="X260" s="34" t="str">
        <f t="shared" ca="1" si="268"/>
        <v/>
      </c>
      <c r="AB260" s="18"/>
      <c r="AC260" s="2">
        <f t="shared" si="269"/>
        <v>60</v>
      </c>
      <c r="AD260" s="20"/>
      <c r="AE260" s="18"/>
      <c r="AF260" s="233"/>
      <c r="AG260" s="234"/>
      <c r="AH260" s="28"/>
      <c r="AI260" s="238" t="str">
        <f t="shared" ca="1" si="270"/>
        <v/>
      </c>
      <c r="AJ260" s="239"/>
      <c r="AK260" s="239"/>
      <c r="AL260" s="239"/>
      <c r="AM260" s="239"/>
      <c r="AN260" s="239"/>
      <c r="AO260" s="239"/>
      <c r="AP260" s="239"/>
      <c r="AQ260" s="240"/>
      <c r="AR260" s="28"/>
      <c r="AS260" s="138" t="str">
        <f t="shared" ca="1" si="271"/>
        <v/>
      </c>
      <c r="AT260" s="19"/>
      <c r="AU260" s="169" t="str">
        <f>IFERROR(IF($AF260="","",IF($BO260="","",IF($BO260&lt;1,"",COUNTIFS($AF$101:$AF260,$AF260,$BO$101:$BO260,"&gt;=1")))),"")</f>
        <v/>
      </c>
      <c r="AV260" s="20"/>
      <c r="AZ260" s="36" t="str">
        <f>IFERROR(IF($AF260="","",IF($AG260=GRADE.LTR\W,GRADE.LTR\W,IF($AG260="",GRADE.LTR\W,(  IF($X260=LVL\REM,GRADE.LTR\P,GRADE.LTR\C)  )))),"")</f>
        <v/>
      </c>
      <c r="BM260" s="35" t="str">
        <f t="shared" si="272"/>
        <v/>
      </c>
      <c r="BN260" s="33"/>
      <c r="BO260" s="35" t="str">
        <f t="shared" si="273"/>
        <v/>
      </c>
      <c r="BP260" s="33"/>
      <c r="BQ260" s="35" t="str">
        <f t="shared" si="274"/>
        <v/>
      </c>
      <c r="BS260" s="37" t="str">
        <f t="shared" si="275"/>
        <v/>
      </c>
      <c r="BT260" s="43"/>
      <c r="BU260" s="37" t="str">
        <f t="shared" si="219"/>
        <v/>
      </c>
      <c r="BZ260" s="34" t="str">
        <f t="shared" ca="1" si="276"/>
        <v/>
      </c>
      <c r="CI260" s="44" t="str">
        <f t="shared" si="277"/>
        <v/>
      </c>
      <c r="CM260" s="35"/>
      <c r="CN260" s="33"/>
      <c r="CO260" s="35"/>
      <c r="CP260" s="33"/>
      <c r="CQ260" s="35" t="str">
        <f t="shared" si="254"/>
        <v/>
      </c>
      <c r="CS260" s="37" t="str">
        <f t="shared" si="255"/>
        <v/>
      </c>
      <c r="CT260" s="43"/>
      <c r="CU260" s="37" t="str">
        <f t="shared" si="220"/>
        <v/>
      </c>
      <c r="CW260" s="37" t="str">
        <f>IFERROR(IFERROR(IF(CI260="","",SUMIFS(CU$101:CU260,$B$101:$B260,SWITCH\CALC\ACTIVE&amp;"*",$X$101:$X260, IF(CALCULATOR\LVL\FORMAT\ENTRY&lt;&gt;MARKER\CHECK,LVL\COL,"&gt;"""))),"") / IFERROR(IF(CI260="","",SUMIFS($BO$101:$BO260,$B$101:$B260,SWITCH\CALC\ACTIVE&amp;"*",$X$101:$X260, IF(CALCULATOR\LVL\FORMAT\ENTRY&lt;&gt;MARKER\CHECK,LVL\COL,"&gt;"""))),""),"")</f>
        <v/>
      </c>
      <c r="DI260" s="44" t="str">
        <f t="shared" si="278"/>
        <v/>
      </c>
      <c r="DM260" s="35"/>
      <c r="DN260" s="33"/>
      <c r="DO260" s="35"/>
      <c r="DP260" s="33"/>
      <c r="DQ260" s="35" t="str">
        <f t="shared" si="256"/>
        <v/>
      </c>
      <c r="DS260" s="37" t="str">
        <f t="shared" si="257"/>
        <v/>
      </c>
      <c r="DT260" s="43"/>
      <c r="DU260" s="37" t="str">
        <f t="shared" si="221"/>
        <v/>
      </c>
      <c r="DW260" s="37" t="str">
        <f>IFERROR(IFERROR(IF(DI260="","",SUMIFS(DU$101:DU260,$B$101:$B260,SWITCH\CALC\ACTIVE&amp;"*",$X$101:$X260, IF(CALCULATOR\LVL\FORMAT\ENTRY&lt;&gt;MARKER\CHECK,LVL\COL,"&gt;"""))),"") / IFERROR(IF(DI260="","",SUMIFS($BO$101:$BO260,$B$101:$B260,SWITCH\CALC\ACTIVE&amp;"*",$X$101:$X260, IF(CALCULATOR\LVL\FORMAT\ENTRY&lt;&gt;MARKER\CHECK,LVL\COL,"&gt;"""))),""),"")</f>
        <v/>
      </c>
      <c r="EI260" s="44" t="str">
        <f t="shared" si="279"/>
        <v/>
      </c>
      <c r="EM260" s="35"/>
      <c r="EN260" s="33"/>
      <c r="EO260" s="35"/>
      <c r="EP260" s="33"/>
      <c r="EQ260" s="35" t="str">
        <f t="shared" si="258"/>
        <v/>
      </c>
      <c r="ES260" s="37" t="str">
        <f t="shared" si="259"/>
        <v/>
      </c>
      <c r="ET260" s="43"/>
      <c r="EU260" s="37" t="str">
        <f t="shared" si="222"/>
        <v/>
      </c>
      <c r="EW260" s="37" t="str">
        <f>IFERROR(IFERROR(IF(EI260="","",SUMIFS(EU$101:EU260,$B$101:$B260,SWITCH\CALC\ACTIVE&amp;"*",$X$101:$X260, IF(CALCULATOR\LVL\FORMAT\ENTRY&lt;&gt;MARKER\CHECK,LVL\COL,"&gt;"""))),"") / IFERROR(IF(EI260="","",SUMIFS($BO$101:$BO260,$B$101:$B260,SWITCH\CALC\ACTIVE&amp;"*",$X$101:$X260, IF(CALCULATOR\LVL\FORMAT\ENTRY&lt;&gt;MARKER\CHECK,LVL\COL,"&gt;"""))),""),"")</f>
        <v/>
      </c>
      <c r="FI260" s="44" t="str">
        <f t="shared" si="280"/>
        <v/>
      </c>
      <c r="FM260" s="35"/>
      <c r="FN260" s="33"/>
      <c r="FO260" s="35"/>
      <c r="FP260" s="33"/>
      <c r="FQ260" s="35" t="str">
        <f t="shared" si="260"/>
        <v/>
      </c>
      <c r="FS260" s="37" t="str">
        <f t="shared" si="261"/>
        <v/>
      </c>
      <c r="FT260" s="43"/>
      <c r="FU260" s="37" t="str">
        <f t="shared" si="223"/>
        <v/>
      </c>
      <c r="FW260" s="37" t="str">
        <f>IFERROR(IFERROR(IF(FI260="","",SUMIFS(FU$101:FU260,$B$101:$B260,SWITCH\CALC\ACTIVE&amp;"*",$X$101:$X260, IF(CALCULATOR\LVL\FORMAT\ENTRY&lt;&gt;MARKER\CHECK,LVL\COL,"&gt;"""))),"") / IFERROR(IF(FI260="","",SUMIFS($BO$101:$BO260,$B$101:$B260,SWITCH\CALC\ACTIVE&amp;"*",$X$101:$X260, IF(CALCULATOR\LVL\FORMAT\ENTRY&lt;&gt;MARKER\CHECK,LVL\COL,"&gt;"""))),""),"")</f>
        <v/>
      </c>
      <c r="FX260" s="175"/>
      <c r="FZ260" s="37" t="str">
        <f t="shared" ca="1" si="262"/>
        <v/>
      </c>
      <c r="GA260" s="37" t="str">
        <f t="shared" ref="GA260:GM260" ca="1" si="308">IFERROR(IF($J260=LARGE($J$101:$J$300,GA$98), ( INDEX( INDIRECT($FY$95),MATCH(LARGE($J$101:$J$300,GA$98),$J$101:$J$300,0)) ), FZ260 ),"")</f>
        <v/>
      </c>
      <c r="GB260" s="37" t="str">
        <f t="shared" ca="1" si="308"/>
        <v/>
      </c>
      <c r="GC260" s="37" t="str">
        <f t="shared" ca="1" si="308"/>
        <v/>
      </c>
      <c r="GD260" s="37" t="str">
        <f t="shared" ca="1" si="308"/>
        <v/>
      </c>
      <c r="GE260" s="37" t="str">
        <f t="shared" ca="1" si="308"/>
        <v/>
      </c>
      <c r="GF260" s="37" t="str">
        <f t="shared" ca="1" si="308"/>
        <v/>
      </c>
      <c r="GG260" s="37" t="str">
        <f t="shared" ca="1" si="308"/>
        <v/>
      </c>
      <c r="GH260" s="37" t="str">
        <f t="shared" ca="1" si="308"/>
        <v/>
      </c>
      <c r="GI260" s="37" t="str">
        <f t="shared" ca="1" si="308"/>
        <v/>
      </c>
      <c r="GJ260" s="37" t="str">
        <f t="shared" ca="1" si="308"/>
        <v/>
      </c>
      <c r="GK260" s="37" t="str">
        <f t="shared" ca="1" si="308"/>
        <v/>
      </c>
      <c r="GL260" s="37" t="str">
        <f t="shared" ca="1" si="308"/>
        <v/>
      </c>
      <c r="GM260" s="37" t="str">
        <f t="shared" ca="1" si="308"/>
        <v/>
      </c>
    </row>
    <row r="261" spans="2:195" ht="22.5" customHeight="1" thickTop="1" thickBot="1">
      <c r="B261" s="1" t="str">
        <f t="array" ref="B261">IFERROR(IF($AF261="","",IF($C261=SWITCH\CALC\INACTV,SWITCH\CALC\INACTV,IF($AG261="",SWITCH\CALC\ACTIVE.EST,IF(AND(LARGE(IF($AF$101:$AF$300=$AF261,$AU$101:$AU$300),1)&gt;1,$AU261=1),SWITCH\CALC\INACTV,SWITCH\CALC\ACTIVE)))),"")</f>
        <v/>
      </c>
      <c r="C261" s="1" t="str">
        <f>IFERROR(IF($AF261="","",IF(AND(CALCULATOR\LVL\FORMAT\ENTRY="",$X261&lt;&gt;LVL\COL),SWITCH\CALC\INACTV,IF($AU261=1,IF(COUNTIFS($AU262:$AU$325,"&gt;"&amp;1,$AF262:$AF$325,$AF261)&gt;0,SWITCH\CALC\INACTV,SWITCH\CALC\ACTIVE),IF($AF261="","",SWITCH\CALC\ACTIVE)))),"")</f>
        <v/>
      </c>
      <c r="F261" s="1">
        <v>61</v>
      </c>
      <c r="H261" s="142" t="str">
        <f t="shared" ref="H261:H292" ca="1" si="309">IFERROR(IF($R261=COU\STATUS\ARCHIVE,"",ROUND(0.01*( ( INDEX(INDIRECT(IF($AG261=GRADE.LTR\D,AV$1,IF($AG261=GRADE.LTR\F,AV$2,AV$3))),MATCH($AF261,INDIRECT($AC$2),0)) ) * $AS261 ),4)),"")</f>
        <v/>
      </c>
      <c r="I261" s="140"/>
      <c r="J261" s="145" t="str">
        <f t="shared" ref="J261:J292" si="310">IFERROR(ROUND( IF($B261=SWITCH\CALC\INACTV,"",IF($AU261&gt;1,"",IF($AU261="","",IFERROR(IF($AG261=GRADE.LTR\D,( 1*$AS261 ),IF($AG261=GRADE.LTR\F,( 2*$AS261 ),IF($AG261=GRADE.LTR\SP,( 1*$AS261 ),0))),"") + IFERROR(IF($AF261="","",IF($B261=SWITCH\CALC\INACTV,"",($AS261*( ($H261)-ROUND((0.01*BU261),4) )))),"")))),4) + ( ROW()*0.0000001 ),"")</f>
        <v/>
      </c>
      <c r="R261" s="34" t="str">
        <f t="shared" ca="1" si="253"/>
        <v/>
      </c>
      <c r="V261" s="34" t="str">
        <f t="shared" ca="1" si="267"/>
        <v/>
      </c>
      <c r="X261" s="34" t="str">
        <f t="shared" ca="1" si="268"/>
        <v/>
      </c>
      <c r="AB261" s="18"/>
      <c r="AC261" s="2">
        <f t="shared" si="269"/>
        <v>61</v>
      </c>
      <c r="AD261" s="20"/>
      <c r="AE261" s="18"/>
      <c r="AF261" s="233"/>
      <c r="AG261" s="234"/>
      <c r="AH261" s="28"/>
      <c r="AI261" s="238" t="str">
        <f t="shared" ca="1" si="270"/>
        <v/>
      </c>
      <c r="AJ261" s="239"/>
      <c r="AK261" s="239"/>
      <c r="AL261" s="239"/>
      <c r="AM261" s="239"/>
      <c r="AN261" s="239"/>
      <c r="AO261" s="239"/>
      <c r="AP261" s="239"/>
      <c r="AQ261" s="240"/>
      <c r="AR261" s="28"/>
      <c r="AS261" s="138" t="str">
        <f t="shared" ca="1" si="271"/>
        <v/>
      </c>
      <c r="AT261" s="19"/>
      <c r="AU261" s="169" t="str">
        <f>IFERROR(IF($AF261="","",IF($BO261="","",IF($BO261&lt;1,"",COUNTIFS($AF$101:$AF261,$AF261,$BO$101:$BO261,"&gt;=1")))),"")</f>
        <v/>
      </c>
      <c r="AV261" s="20"/>
      <c r="AZ261" s="36" t="str">
        <f>IFERROR(IF($AF261="","",IF($AG261=GRADE.LTR\W,GRADE.LTR\W,IF($AG261="",GRADE.LTR\W,(  IF($X261=LVL\REM,GRADE.LTR\P,GRADE.LTR\C)  )))),"")</f>
        <v/>
      </c>
      <c r="BM261" s="35" t="str">
        <f t="shared" si="272"/>
        <v/>
      </c>
      <c r="BN261" s="33"/>
      <c r="BO261" s="35" t="str">
        <f t="shared" si="273"/>
        <v/>
      </c>
      <c r="BP261" s="33"/>
      <c r="BQ261" s="35" t="str">
        <f t="shared" si="274"/>
        <v/>
      </c>
      <c r="BS261" s="37" t="str">
        <f t="shared" si="275"/>
        <v/>
      </c>
      <c r="BT261" s="43"/>
      <c r="BU261" s="37" t="str">
        <f t="shared" si="219"/>
        <v/>
      </c>
      <c r="BZ261" s="34" t="str">
        <f t="shared" ca="1" si="276"/>
        <v/>
      </c>
      <c r="CI261" s="44" t="str">
        <f t="shared" si="277"/>
        <v/>
      </c>
      <c r="CM261" s="35"/>
      <c r="CN261" s="33"/>
      <c r="CO261" s="35"/>
      <c r="CP261" s="33"/>
      <c r="CQ261" s="35" t="str">
        <f t="shared" ref="CQ261:CQ292" si="311">IFERROR(IF($AF261="","",IF($BO261&lt;1,0,IF(CS261&lt;1,0,$BO261))),"")</f>
        <v/>
      </c>
      <c r="CS261" s="37" t="str">
        <f t="shared" ref="CS261:CS292" si="312">IFERROR(IF(INDEX(GRADE.VAL,MATCH(CI261,GRADE.LTR,0))="","",INDEX(GRADE.VAL,MATCH(CI261,GRADE.LTR,0))),"")</f>
        <v/>
      </c>
      <c r="CT261" s="43"/>
      <c r="CU261" s="37" t="str">
        <f t="shared" si="220"/>
        <v/>
      </c>
      <c r="CW261" s="37" t="str">
        <f>IFERROR(IFERROR(IF(CI261="","",SUMIFS(CU$101:CU261,$B$101:$B261,SWITCH\CALC\ACTIVE&amp;"*",$X$101:$X261, IF(CALCULATOR\LVL\FORMAT\ENTRY&lt;&gt;MARKER\CHECK,LVL\COL,"&gt;"""))),"") / IFERROR(IF(CI261="","",SUMIFS($BO$101:$BO261,$B$101:$B261,SWITCH\CALC\ACTIVE&amp;"*",$X$101:$X261, IF(CALCULATOR\LVL\FORMAT\ENTRY&lt;&gt;MARKER\CHECK,LVL\COL,"&gt;"""))),""),"")</f>
        <v/>
      </c>
      <c r="DI261" s="44" t="str">
        <f t="shared" si="278"/>
        <v/>
      </c>
      <c r="DM261" s="35"/>
      <c r="DN261" s="33"/>
      <c r="DO261" s="35"/>
      <c r="DP261" s="33"/>
      <c r="DQ261" s="35" t="str">
        <f t="shared" ref="DQ261:DQ292" si="313">IFERROR(IF($AF261="","",IF($BO261&lt;1,0,IF(DS261&lt;1,0,$BO261))),"")</f>
        <v/>
      </c>
      <c r="DS261" s="37" t="str">
        <f t="shared" ref="DS261:DS292" si="314">IFERROR(IF(INDEX(GRADE.VAL,MATCH(DI261,GRADE.LTR,0))="","",INDEX(GRADE.VAL,MATCH(DI261,GRADE.LTR,0))),"")</f>
        <v/>
      </c>
      <c r="DT261" s="43"/>
      <c r="DU261" s="37" t="str">
        <f t="shared" si="221"/>
        <v/>
      </c>
      <c r="DW261" s="37" t="str">
        <f>IFERROR(IFERROR(IF(DI261="","",SUMIFS(DU$101:DU261,$B$101:$B261,SWITCH\CALC\ACTIVE&amp;"*",$X$101:$X261, IF(CALCULATOR\LVL\FORMAT\ENTRY&lt;&gt;MARKER\CHECK,LVL\COL,"&gt;"""))),"") / IFERROR(IF(DI261="","",SUMIFS($BO$101:$BO261,$B$101:$B261,SWITCH\CALC\ACTIVE&amp;"*",$X$101:$X261, IF(CALCULATOR\LVL\FORMAT\ENTRY&lt;&gt;MARKER\CHECK,LVL\COL,"&gt;"""))),""),"")</f>
        <v/>
      </c>
      <c r="EI261" s="44" t="str">
        <f t="shared" si="279"/>
        <v/>
      </c>
      <c r="EM261" s="35"/>
      <c r="EN261" s="33"/>
      <c r="EO261" s="35"/>
      <c r="EP261" s="33"/>
      <c r="EQ261" s="35" t="str">
        <f t="shared" ref="EQ261:EQ292" si="315">IFERROR(IF($AF261="","",IF($BO261&lt;1,0,IF(ES261&lt;1,0,$BO261))),"")</f>
        <v/>
      </c>
      <c r="ES261" s="37" t="str">
        <f t="shared" ref="ES261:ES292" si="316">IFERROR(IF(INDEX(GRADE.VAL,MATCH(EI261,GRADE.LTR,0))="","",INDEX(GRADE.VAL,MATCH(EI261,GRADE.LTR,0))),"")</f>
        <v/>
      </c>
      <c r="ET261" s="43"/>
      <c r="EU261" s="37" t="str">
        <f t="shared" si="222"/>
        <v/>
      </c>
      <c r="EW261" s="37" t="str">
        <f>IFERROR(IFERROR(IF(EI261="","",SUMIFS(EU$101:EU261,$B$101:$B261,SWITCH\CALC\ACTIVE&amp;"*",$X$101:$X261, IF(CALCULATOR\LVL\FORMAT\ENTRY&lt;&gt;MARKER\CHECK,LVL\COL,"&gt;"""))),"") / IFERROR(IF(EI261="","",SUMIFS($BO$101:$BO261,$B$101:$B261,SWITCH\CALC\ACTIVE&amp;"*",$X$101:$X261, IF(CALCULATOR\LVL\FORMAT\ENTRY&lt;&gt;MARKER\CHECK,LVL\COL,"&gt;"""))),""),"")</f>
        <v/>
      </c>
      <c r="FI261" s="44" t="str">
        <f t="shared" si="280"/>
        <v/>
      </c>
      <c r="FM261" s="35"/>
      <c r="FN261" s="33"/>
      <c r="FO261" s="35"/>
      <c r="FP261" s="33"/>
      <c r="FQ261" s="35" t="str">
        <f t="shared" ref="FQ261:FQ292" si="317">IFERROR(IF($AF261="","",IF($BO261&lt;1,0,IF(FS261&lt;1,0,$BO261))),"")</f>
        <v/>
      </c>
      <c r="FS261" s="37" t="str">
        <f t="shared" si="261"/>
        <v/>
      </c>
      <c r="FT261" s="43"/>
      <c r="FU261" s="37" t="str">
        <f t="shared" si="223"/>
        <v/>
      </c>
      <c r="FW261" s="37" t="str">
        <f>IFERROR(IFERROR(IF(FI261="","",SUMIFS(FU$101:FU261,$B$101:$B261,SWITCH\CALC\ACTIVE&amp;"*",$X$101:$X261, IF(CALCULATOR\LVL\FORMAT\ENTRY&lt;&gt;MARKER\CHECK,LVL\COL,"&gt;"""))),"") / IFERROR(IF(FI261="","",SUMIFS($BO$101:$BO261,$B$101:$B261,SWITCH\CALC\ACTIVE&amp;"*",$X$101:$X261, IF(CALCULATOR\LVL\FORMAT\ENTRY&lt;&gt;MARKER\CHECK,LVL\COL,"&gt;"""))),""),"")</f>
        <v/>
      </c>
      <c r="FX261" s="175"/>
      <c r="FZ261" s="37" t="str">
        <f t="shared" ref="FZ261:FZ292" ca="1" si="318">IFERROR(IF($J261=LARGE($J$101:$J$300,FZ$98), ( INDEX( INDIRECT($FY$95),MATCH(LARGE($J$101:$J$300,FZ$98),$J$101:$J$300,0)) ), $BU261 ),"")</f>
        <v/>
      </c>
      <c r="GA261" s="37" t="str">
        <f t="shared" ref="GA261:GM261" ca="1" si="319">IFERROR(IF($J261=LARGE($J$101:$J$300,GA$98), ( INDEX( INDIRECT($FY$95),MATCH(LARGE($J$101:$J$300,GA$98),$J$101:$J$300,0)) ), FZ261 ),"")</f>
        <v/>
      </c>
      <c r="GB261" s="37" t="str">
        <f t="shared" ca="1" si="319"/>
        <v/>
      </c>
      <c r="GC261" s="37" t="str">
        <f t="shared" ca="1" si="319"/>
        <v/>
      </c>
      <c r="GD261" s="37" t="str">
        <f t="shared" ca="1" si="319"/>
        <v/>
      </c>
      <c r="GE261" s="37" t="str">
        <f t="shared" ca="1" si="319"/>
        <v/>
      </c>
      <c r="GF261" s="37" t="str">
        <f t="shared" ca="1" si="319"/>
        <v/>
      </c>
      <c r="GG261" s="37" t="str">
        <f t="shared" ca="1" si="319"/>
        <v/>
      </c>
      <c r="GH261" s="37" t="str">
        <f t="shared" ca="1" si="319"/>
        <v/>
      </c>
      <c r="GI261" s="37" t="str">
        <f t="shared" ca="1" si="319"/>
        <v/>
      </c>
      <c r="GJ261" s="37" t="str">
        <f t="shared" ca="1" si="319"/>
        <v/>
      </c>
      <c r="GK261" s="37" t="str">
        <f t="shared" ca="1" si="319"/>
        <v/>
      </c>
      <c r="GL261" s="37" t="str">
        <f t="shared" ca="1" si="319"/>
        <v/>
      </c>
      <c r="GM261" s="37" t="str">
        <f t="shared" ca="1" si="319"/>
        <v/>
      </c>
    </row>
    <row r="262" spans="2:195" ht="22.5" customHeight="1" thickTop="1" thickBot="1">
      <c r="B262" s="1" t="str">
        <f t="array" ref="B262">IFERROR(IF($AF262="","",IF($C262=SWITCH\CALC\INACTV,SWITCH\CALC\INACTV,IF($AG262="",SWITCH\CALC\ACTIVE.EST,IF(AND(LARGE(IF($AF$101:$AF$300=$AF262,$AU$101:$AU$300),1)&gt;1,$AU262=1),SWITCH\CALC\INACTV,SWITCH\CALC\ACTIVE)))),"")</f>
        <v/>
      </c>
      <c r="C262" s="1" t="str">
        <f>IFERROR(IF($AF262="","",IF(AND(CALCULATOR\LVL\FORMAT\ENTRY="",$X262&lt;&gt;LVL\COL),SWITCH\CALC\INACTV,IF($AU262=1,IF(COUNTIFS($AU263:$AU$325,"&gt;"&amp;1,$AF263:$AF$325,$AF262)&gt;0,SWITCH\CALC\INACTV,SWITCH\CALC\ACTIVE),IF($AF262="","",SWITCH\CALC\ACTIVE)))),"")</f>
        <v/>
      </c>
      <c r="F262" s="1">
        <v>62</v>
      </c>
      <c r="H262" s="142" t="str">
        <f t="shared" ca="1" si="309"/>
        <v/>
      </c>
      <c r="I262" s="140"/>
      <c r="J262" s="145" t="str">
        <f t="shared" si="310"/>
        <v/>
      </c>
      <c r="R262" s="34" t="str">
        <f t="shared" ca="1" si="253"/>
        <v/>
      </c>
      <c r="V262" s="34" t="str">
        <f t="shared" ca="1" si="267"/>
        <v/>
      </c>
      <c r="X262" s="34" t="str">
        <f t="shared" ca="1" si="268"/>
        <v/>
      </c>
      <c r="AB262" s="18"/>
      <c r="AC262" s="2">
        <f t="shared" si="269"/>
        <v>62</v>
      </c>
      <c r="AD262" s="20"/>
      <c r="AE262" s="18"/>
      <c r="AF262" s="233"/>
      <c r="AG262" s="234"/>
      <c r="AH262" s="28"/>
      <c r="AI262" s="238" t="str">
        <f t="shared" ca="1" si="270"/>
        <v/>
      </c>
      <c r="AJ262" s="239"/>
      <c r="AK262" s="239"/>
      <c r="AL262" s="239"/>
      <c r="AM262" s="239"/>
      <c r="AN262" s="239"/>
      <c r="AO262" s="239"/>
      <c r="AP262" s="239"/>
      <c r="AQ262" s="240"/>
      <c r="AR262" s="28"/>
      <c r="AS262" s="138" t="str">
        <f t="shared" ca="1" si="271"/>
        <v/>
      </c>
      <c r="AT262" s="19"/>
      <c r="AU262" s="169" t="str">
        <f>IFERROR(IF($AF262="","",IF($BO262="","",IF($BO262&lt;1,"",COUNTIFS($AF$101:$AF262,$AF262,$BO$101:$BO262,"&gt;=1")))),"")</f>
        <v/>
      </c>
      <c r="AV262" s="20"/>
      <c r="AZ262" s="36" t="str">
        <f>IFERROR(IF($AF262="","",IF($AG262=GRADE.LTR\W,GRADE.LTR\W,IF($AG262="",GRADE.LTR\W,(  IF($X262=LVL\REM,GRADE.LTR\P,GRADE.LTR\C)  )))),"")</f>
        <v/>
      </c>
      <c r="BM262" s="35" t="str">
        <f t="shared" si="272"/>
        <v/>
      </c>
      <c r="BN262" s="33"/>
      <c r="BO262" s="35" t="str">
        <f t="shared" si="273"/>
        <v/>
      </c>
      <c r="BP262" s="33"/>
      <c r="BQ262" s="35" t="str">
        <f t="shared" si="274"/>
        <v/>
      </c>
      <c r="BS262" s="37" t="str">
        <f t="shared" si="275"/>
        <v/>
      </c>
      <c r="BT262" s="43"/>
      <c r="BU262" s="37" t="str">
        <f t="shared" si="219"/>
        <v/>
      </c>
      <c r="BZ262" s="34" t="str">
        <f t="shared" ca="1" si="276"/>
        <v/>
      </c>
      <c r="CI262" s="44" t="str">
        <f t="shared" si="277"/>
        <v/>
      </c>
      <c r="CM262" s="35"/>
      <c r="CN262" s="33"/>
      <c r="CO262" s="35"/>
      <c r="CP262" s="33"/>
      <c r="CQ262" s="35" t="str">
        <f t="shared" si="311"/>
        <v/>
      </c>
      <c r="CS262" s="37" t="str">
        <f t="shared" si="312"/>
        <v/>
      </c>
      <c r="CT262" s="43"/>
      <c r="CU262" s="37" t="str">
        <f t="shared" si="220"/>
        <v/>
      </c>
      <c r="CW262" s="37" t="str">
        <f>IFERROR(IFERROR(IF(CI262="","",SUMIFS(CU$101:CU262,$B$101:$B262,SWITCH\CALC\ACTIVE&amp;"*",$X$101:$X262, IF(CALCULATOR\LVL\FORMAT\ENTRY&lt;&gt;MARKER\CHECK,LVL\COL,"&gt;"""))),"") / IFERROR(IF(CI262="","",SUMIFS($BO$101:$BO262,$B$101:$B262,SWITCH\CALC\ACTIVE&amp;"*",$X$101:$X262, IF(CALCULATOR\LVL\FORMAT\ENTRY&lt;&gt;MARKER\CHECK,LVL\COL,"&gt;"""))),""),"")</f>
        <v/>
      </c>
      <c r="DI262" s="44" t="str">
        <f t="shared" si="278"/>
        <v/>
      </c>
      <c r="DM262" s="35"/>
      <c r="DN262" s="33"/>
      <c r="DO262" s="35"/>
      <c r="DP262" s="33"/>
      <c r="DQ262" s="35" t="str">
        <f t="shared" si="313"/>
        <v/>
      </c>
      <c r="DS262" s="37" t="str">
        <f t="shared" si="314"/>
        <v/>
      </c>
      <c r="DT262" s="43"/>
      <c r="DU262" s="37" t="str">
        <f t="shared" si="221"/>
        <v/>
      </c>
      <c r="DW262" s="37" t="str">
        <f>IFERROR(IFERROR(IF(DI262="","",SUMIFS(DU$101:DU262,$B$101:$B262,SWITCH\CALC\ACTIVE&amp;"*",$X$101:$X262, IF(CALCULATOR\LVL\FORMAT\ENTRY&lt;&gt;MARKER\CHECK,LVL\COL,"&gt;"""))),"") / IFERROR(IF(DI262="","",SUMIFS($BO$101:$BO262,$B$101:$B262,SWITCH\CALC\ACTIVE&amp;"*",$X$101:$X262, IF(CALCULATOR\LVL\FORMAT\ENTRY&lt;&gt;MARKER\CHECK,LVL\COL,"&gt;"""))),""),"")</f>
        <v/>
      </c>
      <c r="EI262" s="44" t="str">
        <f t="shared" si="279"/>
        <v/>
      </c>
      <c r="EM262" s="35"/>
      <c r="EN262" s="33"/>
      <c r="EO262" s="35"/>
      <c r="EP262" s="33"/>
      <c r="EQ262" s="35" t="str">
        <f t="shared" si="315"/>
        <v/>
      </c>
      <c r="ES262" s="37" t="str">
        <f t="shared" si="316"/>
        <v/>
      </c>
      <c r="ET262" s="43"/>
      <c r="EU262" s="37" t="str">
        <f t="shared" si="222"/>
        <v/>
      </c>
      <c r="EW262" s="37" t="str">
        <f>IFERROR(IFERROR(IF(EI262="","",SUMIFS(EU$101:EU262,$B$101:$B262,SWITCH\CALC\ACTIVE&amp;"*",$X$101:$X262, IF(CALCULATOR\LVL\FORMAT\ENTRY&lt;&gt;MARKER\CHECK,LVL\COL,"&gt;"""))),"") / IFERROR(IF(EI262="","",SUMIFS($BO$101:$BO262,$B$101:$B262,SWITCH\CALC\ACTIVE&amp;"*",$X$101:$X262, IF(CALCULATOR\LVL\FORMAT\ENTRY&lt;&gt;MARKER\CHECK,LVL\COL,"&gt;"""))),""),"")</f>
        <v/>
      </c>
      <c r="FI262" s="44" t="str">
        <f t="shared" si="280"/>
        <v/>
      </c>
      <c r="FM262" s="35"/>
      <c r="FN262" s="33"/>
      <c r="FO262" s="35"/>
      <c r="FP262" s="33"/>
      <c r="FQ262" s="35" t="str">
        <f t="shared" si="317"/>
        <v/>
      </c>
      <c r="FS262" s="37" t="str">
        <f t="shared" si="261"/>
        <v/>
      </c>
      <c r="FT262" s="43"/>
      <c r="FU262" s="37" t="str">
        <f t="shared" si="223"/>
        <v/>
      </c>
      <c r="FW262" s="37" t="str">
        <f>IFERROR(IFERROR(IF(FI262="","",SUMIFS(FU$101:FU262,$B$101:$B262,SWITCH\CALC\ACTIVE&amp;"*",$X$101:$X262, IF(CALCULATOR\LVL\FORMAT\ENTRY&lt;&gt;MARKER\CHECK,LVL\COL,"&gt;"""))),"") / IFERROR(IF(FI262="","",SUMIFS($BO$101:$BO262,$B$101:$B262,SWITCH\CALC\ACTIVE&amp;"*",$X$101:$X262, IF(CALCULATOR\LVL\FORMAT\ENTRY&lt;&gt;MARKER\CHECK,LVL\COL,"&gt;"""))),""),"")</f>
        <v/>
      </c>
      <c r="FX262" s="175"/>
      <c r="FZ262" s="37" t="str">
        <f t="shared" ca="1" si="318"/>
        <v/>
      </c>
      <c r="GA262" s="37" t="str">
        <f t="shared" ref="GA262:GM262" ca="1" si="320">IFERROR(IF($J262=LARGE($J$101:$J$300,GA$98), ( INDEX( INDIRECT($FY$95),MATCH(LARGE($J$101:$J$300,GA$98),$J$101:$J$300,0)) ), FZ262 ),"")</f>
        <v/>
      </c>
      <c r="GB262" s="37" t="str">
        <f t="shared" ca="1" si="320"/>
        <v/>
      </c>
      <c r="GC262" s="37" t="str">
        <f t="shared" ca="1" si="320"/>
        <v/>
      </c>
      <c r="GD262" s="37" t="str">
        <f t="shared" ca="1" si="320"/>
        <v/>
      </c>
      <c r="GE262" s="37" t="str">
        <f t="shared" ca="1" si="320"/>
        <v/>
      </c>
      <c r="GF262" s="37" t="str">
        <f t="shared" ca="1" si="320"/>
        <v/>
      </c>
      <c r="GG262" s="37" t="str">
        <f t="shared" ca="1" si="320"/>
        <v/>
      </c>
      <c r="GH262" s="37" t="str">
        <f t="shared" ca="1" si="320"/>
        <v/>
      </c>
      <c r="GI262" s="37" t="str">
        <f t="shared" ca="1" si="320"/>
        <v/>
      </c>
      <c r="GJ262" s="37" t="str">
        <f t="shared" ca="1" si="320"/>
        <v/>
      </c>
      <c r="GK262" s="37" t="str">
        <f t="shared" ca="1" si="320"/>
        <v/>
      </c>
      <c r="GL262" s="37" t="str">
        <f t="shared" ca="1" si="320"/>
        <v/>
      </c>
      <c r="GM262" s="37" t="str">
        <f t="shared" ca="1" si="320"/>
        <v/>
      </c>
    </row>
    <row r="263" spans="2:195" ht="22.5" customHeight="1" thickTop="1" thickBot="1">
      <c r="B263" s="1" t="str">
        <f t="array" ref="B263">IFERROR(IF($AF263="","",IF($C263=SWITCH\CALC\INACTV,SWITCH\CALC\INACTV,IF($AG263="",SWITCH\CALC\ACTIVE.EST,IF(AND(LARGE(IF($AF$101:$AF$300=$AF263,$AU$101:$AU$300),1)&gt;1,$AU263=1),SWITCH\CALC\INACTV,SWITCH\CALC\ACTIVE)))),"")</f>
        <v/>
      </c>
      <c r="C263" s="1" t="str">
        <f>IFERROR(IF($AF263="","",IF(AND(CALCULATOR\LVL\FORMAT\ENTRY="",$X263&lt;&gt;LVL\COL),SWITCH\CALC\INACTV,IF($AU263=1,IF(COUNTIFS($AU264:$AU$325,"&gt;"&amp;1,$AF264:$AF$325,$AF263)&gt;0,SWITCH\CALC\INACTV,SWITCH\CALC\ACTIVE),IF($AF263="","",SWITCH\CALC\ACTIVE)))),"")</f>
        <v/>
      </c>
      <c r="F263" s="1">
        <v>63</v>
      </c>
      <c r="H263" s="142" t="str">
        <f t="shared" ca="1" si="309"/>
        <v/>
      </c>
      <c r="I263" s="140"/>
      <c r="J263" s="145" t="str">
        <f t="shared" si="310"/>
        <v/>
      </c>
      <c r="R263" s="34" t="str">
        <f t="shared" ca="1" si="253"/>
        <v/>
      </c>
      <c r="V263" s="34" t="str">
        <f t="shared" ca="1" si="267"/>
        <v/>
      </c>
      <c r="X263" s="34" t="str">
        <f t="shared" ca="1" si="268"/>
        <v/>
      </c>
      <c r="AB263" s="18"/>
      <c r="AC263" s="2">
        <f t="shared" si="269"/>
        <v>63</v>
      </c>
      <c r="AD263" s="20"/>
      <c r="AE263" s="18"/>
      <c r="AF263" s="233"/>
      <c r="AG263" s="234"/>
      <c r="AH263" s="28"/>
      <c r="AI263" s="238" t="str">
        <f t="shared" ca="1" si="270"/>
        <v/>
      </c>
      <c r="AJ263" s="239"/>
      <c r="AK263" s="239"/>
      <c r="AL263" s="239"/>
      <c r="AM263" s="239"/>
      <c r="AN263" s="239"/>
      <c r="AO263" s="239"/>
      <c r="AP263" s="239"/>
      <c r="AQ263" s="240"/>
      <c r="AR263" s="28"/>
      <c r="AS263" s="138" t="str">
        <f t="shared" ca="1" si="271"/>
        <v/>
      </c>
      <c r="AT263" s="19"/>
      <c r="AU263" s="169" t="str">
        <f>IFERROR(IF($AF263="","",IF($BO263="","",IF($BO263&lt;1,"",COUNTIFS($AF$101:$AF263,$AF263,$BO$101:$BO263,"&gt;=1")))),"")</f>
        <v/>
      </c>
      <c r="AV263" s="20"/>
      <c r="AZ263" s="36" t="str">
        <f>IFERROR(IF($AF263="","",IF($AG263=GRADE.LTR\W,GRADE.LTR\W,IF($AG263="",GRADE.LTR\W,(  IF($X263=LVL\REM,GRADE.LTR\P,GRADE.LTR\C)  )))),"")</f>
        <v/>
      </c>
      <c r="BM263" s="35" t="str">
        <f t="shared" si="272"/>
        <v/>
      </c>
      <c r="BN263" s="33"/>
      <c r="BO263" s="35" t="str">
        <f t="shared" si="273"/>
        <v/>
      </c>
      <c r="BP263" s="33"/>
      <c r="BQ263" s="35" t="str">
        <f t="shared" si="274"/>
        <v/>
      </c>
      <c r="BS263" s="37" t="str">
        <f t="shared" si="275"/>
        <v/>
      </c>
      <c r="BT263" s="43"/>
      <c r="BU263" s="37" t="str">
        <f t="shared" si="219"/>
        <v/>
      </c>
      <c r="BZ263" s="34" t="str">
        <f t="shared" ca="1" si="276"/>
        <v/>
      </c>
      <c r="CI263" s="44" t="str">
        <f t="shared" si="277"/>
        <v/>
      </c>
      <c r="CM263" s="35"/>
      <c r="CN263" s="33"/>
      <c r="CO263" s="35"/>
      <c r="CP263" s="33"/>
      <c r="CQ263" s="35" t="str">
        <f t="shared" si="311"/>
        <v/>
      </c>
      <c r="CS263" s="37" t="str">
        <f t="shared" si="312"/>
        <v/>
      </c>
      <c r="CT263" s="43"/>
      <c r="CU263" s="37" t="str">
        <f t="shared" si="220"/>
        <v/>
      </c>
      <c r="CW263" s="37" t="str">
        <f>IFERROR(IFERROR(IF(CI263="","",SUMIFS(CU$101:CU263,$B$101:$B263,SWITCH\CALC\ACTIVE&amp;"*",$X$101:$X263, IF(CALCULATOR\LVL\FORMAT\ENTRY&lt;&gt;MARKER\CHECK,LVL\COL,"&gt;"""))),"") / IFERROR(IF(CI263="","",SUMIFS($BO$101:$BO263,$B$101:$B263,SWITCH\CALC\ACTIVE&amp;"*",$X$101:$X263, IF(CALCULATOR\LVL\FORMAT\ENTRY&lt;&gt;MARKER\CHECK,LVL\COL,"&gt;"""))),""),"")</f>
        <v/>
      </c>
      <c r="DI263" s="44" t="str">
        <f t="shared" si="278"/>
        <v/>
      </c>
      <c r="DM263" s="35"/>
      <c r="DN263" s="33"/>
      <c r="DO263" s="35"/>
      <c r="DP263" s="33"/>
      <c r="DQ263" s="35" t="str">
        <f t="shared" si="313"/>
        <v/>
      </c>
      <c r="DS263" s="37" t="str">
        <f t="shared" si="314"/>
        <v/>
      </c>
      <c r="DT263" s="43"/>
      <c r="DU263" s="37" t="str">
        <f t="shared" si="221"/>
        <v/>
      </c>
      <c r="DW263" s="37" t="str">
        <f>IFERROR(IFERROR(IF(DI263="","",SUMIFS(DU$101:DU263,$B$101:$B263,SWITCH\CALC\ACTIVE&amp;"*",$X$101:$X263, IF(CALCULATOR\LVL\FORMAT\ENTRY&lt;&gt;MARKER\CHECK,LVL\COL,"&gt;"""))),"") / IFERROR(IF(DI263="","",SUMIFS($BO$101:$BO263,$B$101:$B263,SWITCH\CALC\ACTIVE&amp;"*",$X$101:$X263, IF(CALCULATOR\LVL\FORMAT\ENTRY&lt;&gt;MARKER\CHECK,LVL\COL,"&gt;"""))),""),"")</f>
        <v/>
      </c>
      <c r="EI263" s="44" t="str">
        <f t="shared" si="279"/>
        <v/>
      </c>
      <c r="EM263" s="35"/>
      <c r="EN263" s="33"/>
      <c r="EO263" s="35"/>
      <c r="EP263" s="33"/>
      <c r="EQ263" s="35" t="str">
        <f t="shared" si="315"/>
        <v/>
      </c>
      <c r="ES263" s="37" t="str">
        <f t="shared" si="316"/>
        <v/>
      </c>
      <c r="ET263" s="43"/>
      <c r="EU263" s="37" t="str">
        <f t="shared" si="222"/>
        <v/>
      </c>
      <c r="EW263" s="37" t="str">
        <f>IFERROR(IFERROR(IF(EI263="","",SUMIFS(EU$101:EU263,$B$101:$B263,SWITCH\CALC\ACTIVE&amp;"*",$X$101:$X263, IF(CALCULATOR\LVL\FORMAT\ENTRY&lt;&gt;MARKER\CHECK,LVL\COL,"&gt;"""))),"") / IFERROR(IF(EI263="","",SUMIFS($BO$101:$BO263,$B$101:$B263,SWITCH\CALC\ACTIVE&amp;"*",$X$101:$X263, IF(CALCULATOR\LVL\FORMAT\ENTRY&lt;&gt;MARKER\CHECK,LVL\COL,"&gt;"""))),""),"")</f>
        <v/>
      </c>
      <c r="FI263" s="44" t="str">
        <f t="shared" si="280"/>
        <v/>
      </c>
      <c r="FM263" s="35"/>
      <c r="FN263" s="33"/>
      <c r="FO263" s="35"/>
      <c r="FP263" s="33"/>
      <c r="FQ263" s="35" t="str">
        <f t="shared" si="317"/>
        <v/>
      </c>
      <c r="FS263" s="37" t="str">
        <f t="shared" si="261"/>
        <v/>
      </c>
      <c r="FT263" s="43"/>
      <c r="FU263" s="37" t="str">
        <f t="shared" si="223"/>
        <v/>
      </c>
      <c r="FW263" s="37" t="str">
        <f>IFERROR(IFERROR(IF(FI263="","",SUMIFS(FU$101:FU263,$B$101:$B263,SWITCH\CALC\ACTIVE&amp;"*",$X$101:$X263, IF(CALCULATOR\LVL\FORMAT\ENTRY&lt;&gt;MARKER\CHECK,LVL\COL,"&gt;"""))),"") / IFERROR(IF(FI263="","",SUMIFS($BO$101:$BO263,$B$101:$B263,SWITCH\CALC\ACTIVE&amp;"*",$X$101:$X263, IF(CALCULATOR\LVL\FORMAT\ENTRY&lt;&gt;MARKER\CHECK,LVL\COL,"&gt;"""))),""),"")</f>
        <v/>
      </c>
      <c r="FX263" s="175"/>
      <c r="FZ263" s="37" t="str">
        <f t="shared" ca="1" si="318"/>
        <v/>
      </c>
      <c r="GA263" s="37" t="str">
        <f t="shared" ref="GA263:GM263" ca="1" si="321">IFERROR(IF($J263=LARGE($J$101:$J$300,GA$98), ( INDEX( INDIRECT($FY$95),MATCH(LARGE($J$101:$J$300,GA$98),$J$101:$J$300,0)) ), FZ263 ),"")</f>
        <v/>
      </c>
      <c r="GB263" s="37" t="str">
        <f t="shared" ca="1" si="321"/>
        <v/>
      </c>
      <c r="GC263" s="37" t="str">
        <f t="shared" ca="1" si="321"/>
        <v/>
      </c>
      <c r="GD263" s="37" t="str">
        <f t="shared" ca="1" si="321"/>
        <v/>
      </c>
      <c r="GE263" s="37" t="str">
        <f t="shared" ca="1" si="321"/>
        <v/>
      </c>
      <c r="GF263" s="37" t="str">
        <f t="shared" ca="1" si="321"/>
        <v/>
      </c>
      <c r="GG263" s="37" t="str">
        <f t="shared" ca="1" si="321"/>
        <v/>
      </c>
      <c r="GH263" s="37" t="str">
        <f t="shared" ca="1" si="321"/>
        <v/>
      </c>
      <c r="GI263" s="37" t="str">
        <f t="shared" ca="1" si="321"/>
        <v/>
      </c>
      <c r="GJ263" s="37" t="str">
        <f t="shared" ca="1" si="321"/>
        <v/>
      </c>
      <c r="GK263" s="37" t="str">
        <f t="shared" ca="1" si="321"/>
        <v/>
      </c>
      <c r="GL263" s="37" t="str">
        <f t="shared" ca="1" si="321"/>
        <v/>
      </c>
      <c r="GM263" s="37" t="str">
        <f t="shared" ca="1" si="321"/>
        <v/>
      </c>
    </row>
    <row r="264" spans="2:195" ht="22.5" customHeight="1" thickTop="1" thickBot="1">
      <c r="B264" s="1" t="str">
        <f t="array" ref="B264">IFERROR(IF($AF264="","",IF($C264=SWITCH\CALC\INACTV,SWITCH\CALC\INACTV,IF($AG264="",SWITCH\CALC\ACTIVE.EST,IF(AND(LARGE(IF($AF$101:$AF$300=$AF264,$AU$101:$AU$300),1)&gt;1,$AU264=1),SWITCH\CALC\INACTV,SWITCH\CALC\ACTIVE)))),"")</f>
        <v/>
      </c>
      <c r="C264" s="1" t="str">
        <f>IFERROR(IF($AF264="","",IF(AND(CALCULATOR\LVL\FORMAT\ENTRY="",$X264&lt;&gt;LVL\COL),SWITCH\CALC\INACTV,IF($AU264=1,IF(COUNTIFS($AU265:$AU$325,"&gt;"&amp;1,$AF265:$AF$325,$AF264)&gt;0,SWITCH\CALC\INACTV,SWITCH\CALC\ACTIVE),IF($AF264="","",SWITCH\CALC\ACTIVE)))),"")</f>
        <v/>
      </c>
      <c r="F264" s="1">
        <v>64</v>
      </c>
      <c r="H264" s="142" t="str">
        <f t="shared" ca="1" si="309"/>
        <v/>
      </c>
      <c r="I264" s="140"/>
      <c r="J264" s="145" t="str">
        <f t="shared" si="310"/>
        <v/>
      </c>
      <c r="R264" s="34" t="str">
        <f t="shared" ca="1" si="253"/>
        <v/>
      </c>
      <c r="V264" s="34" t="str">
        <f t="shared" ca="1" si="267"/>
        <v/>
      </c>
      <c r="X264" s="34" t="str">
        <f t="shared" ca="1" si="268"/>
        <v/>
      </c>
      <c r="AB264" s="18"/>
      <c r="AC264" s="2">
        <f t="shared" si="269"/>
        <v>64</v>
      </c>
      <c r="AD264" s="20"/>
      <c r="AE264" s="18"/>
      <c r="AF264" s="233"/>
      <c r="AG264" s="234"/>
      <c r="AH264" s="28"/>
      <c r="AI264" s="238" t="str">
        <f t="shared" ca="1" si="270"/>
        <v/>
      </c>
      <c r="AJ264" s="239"/>
      <c r="AK264" s="239"/>
      <c r="AL264" s="239"/>
      <c r="AM264" s="239"/>
      <c r="AN264" s="239"/>
      <c r="AO264" s="239"/>
      <c r="AP264" s="239"/>
      <c r="AQ264" s="240"/>
      <c r="AR264" s="28"/>
      <c r="AS264" s="138" t="str">
        <f t="shared" ca="1" si="271"/>
        <v/>
      </c>
      <c r="AT264" s="19"/>
      <c r="AU264" s="169" t="str">
        <f>IFERROR(IF($AF264="","",IF($BO264="","",IF($BO264&lt;1,"",COUNTIFS($AF$101:$AF264,$AF264,$BO$101:$BO264,"&gt;=1")))),"")</f>
        <v/>
      </c>
      <c r="AV264" s="20"/>
      <c r="AZ264" s="36" t="str">
        <f>IFERROR(IF($AF264="","",IF($AG264=GRADE.LTR\W,GRADE.LTR\W,IF($AG264="",GRADE.LTR\W,(  IF($X264=LVL\REM,GRADE.LTR\P,GRADE.LTR\C)  )))),"")</f>
        <v/>
      </c>
      <c r="BM264" s="35" t="str">
        <f t="shared" si="272"/>
        <v/>
      </c>
      <c r="BN264" s="33"/>
      <c r="BO264" s="35" t="str">
        <f t="shared" si="273"/>
        <v/>
      </c>
      <c r="BP264" s="33"/>
      <c r="BQ264" s="35" t="str">
        <f t="shared" si="274"/>
        <v/>
      </c>
      <c r="BS264" s="37" t="str">
        <f t="shared" si="275"/>
        <v/>
      </c>
      <c r="BT264" s="43"/>
      <c r="BU264" s="37" t="str">
        <f t="shared" si="219"/>
        <v/>
      </c>
      <c r="BZ264" s="34" t="str">
        <f t="shared" ca="1" si="276"/>
        <v/>
      </c>
      <c r="CI264" s="44" t="str">
        <f t="shared" si="277"/>
        <v/>
      </c>
      <c r="CM264" s="35"/>
      <c r="CN264" s="33"/>
      <c r="CO264" s="35"/>
      <c r="CP264" s="33"/>
      <c r="CQ264" s="35" t="str">
        <f t="shared" si="311"/>
        <v/>
      </c>
      <c r="CS264" s="37" t="str">
        <f t="shared" si="312"/>
        <v/>
      </c>
      <c r="CT264" s="43"/>
      <c r="CU264" s="37" t="str">
        <f t="shared" si="220"/>
        <v/>
      </c>
      <c r="CW264" s="37" t="str">
        <f>IFERROR(IFERROR(IF(CI264="","",SUMIFS(CU$101:CU264,$B$101:$B264,SWITCH\CALC\ACTIVE&amp;"*",$X$101:$X264, IF(CALCULATOR\LVL\FORMAT\ENTRY&lt;&gt;MARKER\CHECK,LVL\COL,"&gt;"""))),"") / IFERROR(IF(CI264="","",SUMIFS($BO$101:$BO264,$B$101:$B264,SWITCH\CALC\ACTIVE&amp;"*",$X$101:$X264, IF(CALCULATOR\LVL\FORMAT\ENTRY&lt;&gt;MARKER\CHECK,LVL\COL,"&gt;"""))),""),"")</f>
        <v/>
      </c>
      <c r="DI264" s="44" t="str">
        <f t="shared" si="278"/>
        <v/>
      </c>
      <c r="DM264" s="35"/>
      <c r="DN264" s="33"/>
      <c r="DO264" s="35"/>
      <c r="DP264" s="33"/>
      <c r="DQ264" s="35" t="str">
        <f t="shared" si="313"/>
        <v/>
      </c>
      <c r="DS264" s="37" t="str">
        <f t="shared" si="314"/>
        <v/>
      </c>
      <c r="DT264" s="43"/>
      <c r="DU264" s="37" t="str">
        <f t="shared" si="221"/>
        <v/>
      </c>
      <c r="DW264" s="37" t="str">
        <f>IFERROR(IFERROR(IF(DI264="","",SUMIFS(DU$101:DU264,$B$101:$B264,SWITCH\CALC\ACTIVE&amp;"*",$X$101:$X264, IF(CALCULATOR\LVL\FORMAT\ENTRY&lt;&gt;MARKER\CHECK,LVL\COL,"&gt;"""))),"") / IFERROR(IF(DI264="","",SUMIFS($BO$101:$BO264,$B$101:$B264,SWITCH\CALC\ACTIVE&amp;"*",$X$101:$X264, IF(CALCULATOR\LVL\FORMAT\ENTRY&lt;&gt;MARKER\CHECK,LVL\COL,"&gt;"""))),""),"")</f>
        <v/>
      </c>
      <c r="EI264" s="44" t="str">
        <f t="shared" si="279"/>
        <v/>
      </c>
      <c r="EM264" s="35"/>
      <c r="EN264" s="33"/>
      <c r="EO264" s="35"/>
      <c r="EP264" s="33"/>
      <c r="EQ264" s="35" t="str">
        <f t="shared" si="315"/>
        <v/>
      </c>
      <c r="ES264" s="37" t="str">
        <f t="shared" si="316"/>
        <v/>
      </c>
      <c r="ET264" s="43"/>
      <c r="EU264" s="37" t="str">
        <f t="shared" si="222"/>
        <v/>
      </c>
      <c r="EW264" s="37" t="str">
        <f>IFERROR(IFERROR(IF(EI264="","",SUMIFS(EU$101:EU264,$B$101:$B264,SWITCH\CALC\ACTIVE&amp;"*",$X$101:$X264, IF(CALCULATOR\LVL\FORMAT\ENTRY&lt;&gt;MARKER\CHECK,LVL\COL,"&gt;"""))),"") / IFERROR(IF(EI264="","",SUMIFS($BO$101:$BO264,$B$101:$B264,SWITCH\CALC\ACTIVE&amp;"*",$X$101:$X264, IF(CALCULATOR\LVL\FORMAT\ENTRY&lt;&gt;MARKER\CHECK,LVL\COL,"&gt;"""))),""),"")</f>
        <v/>
      </c>
      <c r="FI264" s="44" t="str">
        <f t="shared" si="280"/>
        <v/>
      </c>
      <c r="FM264" s="35"/>
      <c r="FN264" s="33"/>
      <c r="FO264" s="35"/>
      <c r="FP264" s="33"/>
      <c r="FQ264" s="35" t="str">
        <f t="shared" si="317"/>
        <v/>
      </c>
      <c r="FS264" s="37" t="str">
        <f t="shared" si="261"/>
        <v/>
      </c>
      <c r="FT264" s="43"/>
      <c r="FU264" s="37" t="str">
        <f t="shared" si="223"/>
        <v/>
      </c>
      <c r="FW264" s="37" t="str">
        <f>IFERROR(IFERROR(IF(FI264="","",SUMIFS(FU$101:FU264,$B$101:$B264,SWITCH\CALC\ACTIVE&amp;"*",$X$101:$X264, IF(CALCULATOR\LVL\FORMAT\ENTRY&lt;&gt;MARKER\CHECK,LVL\COL,"&gt;"""))),"") / IFERROR(IF(FI264="","",SUMIFS($BO$101:$BO264,$B$101:$B264,SWITCH\CALC\ACTIVE&amp;"*",$X$101:$X264, IF(CALCULATOR\LVL\FORMAT\ENTRY&lt;&gt;MARKER\CHECK,LVL\COL,"&gt;"""))),""),"")</f>
        <v/>
      </c>
      <c r="FX264" s="175"/>
      <c r="FZ264" s="37" t="str">
        <f t="shared" ca="1" si="318"/>
        <v/>
      </c>
      <c r="GA264" s="37" t="str">
        <f t="shared" ref="GA264:GM264" ca="1" si="322">IFERROR(IF($J264=LARGE($J$101:$J$300,GA$98), ( INDEX( INDIRECT($FY$95),MATCH(LARGE($J$101:$J$300,GA$98),$J$101:$J$300,0)) ), FZ264 ),"")</f>
        <v/>
      </c>
      <c r="GB264" s="37" t="str">
        <f t="shared" ca="1" si="322"/>
        <v/>
      </c>
      <c r="GC264" s="37" t="str">
        <f t="shared" ca="1" si="322"/>
        <v/>
      </c>
      <c r="GD264" s="37" t="str">
        <f t="shared" ca="1" si="322"/>
        <v/>
      </c>
      <c r="GE264" s="37" t="str">
        <f t="shared" ca="1" si="322"/>
        <v/>
      </c>
      <c r="GF264" s="37" t="str">
        <f t="shared" ca="1" si="322"/>
        <v/>
      </c>
      <c r="GG264" s="37" t="str">
        <f t="shared" ca="1" si="322"/>
        <v/>
      </c>
      <c r="GH264" s="37" t="str">
        <f t="shared" ca="1" si="322"/>
        <v/>
      </c>
      <c r="GI264" s="37" t="str">
        <f t="shared" ca="1" si="322"/>
        <v/>
      </c>
      <c r="GJ264" s="37" t="str">
        <f t="shared" ca="1" si="322"/>
        <v/>
      </c>
      <c r="GK264" s="37" t="str">
        <f t="shared" ca="1" si="322"/>
        <v/>
      </c>
      <c r="GL264" s="37" t="str">
        <f t="shared" ca="1" si="322"/>
        <v/>
      </c>
      <c r="GM264" s="37" t="str">
        <f t="shared" ca="1" si="322"/>
        <v/>
      </c>
    </row>
    <row r="265" spans="2:195" ht="22.5" customHeight="1" thickTop="1" thickBot="1">
      <c r="B265" s="1" t="str">
        <f t="array" ref="B265">IFERROR(IF($AF265="","",IF($C265=SWITCH\CALC\INACTV,SWITCH\CALC\INACTV,IF($AG265="",SWITCH\CALC\ACTIVE.EST,IF(AND(LARGE(IF($AF$101:$AF$300=$AF265,$AU$101:$AU$300),1)&gt;1,$AU265=1),SWITCH\CALC\INACTV,SWITCH\CALC\ACTIVE)))),"")</f>
        <v/>
      </c>
      <c r="C265" s="1" t="str">
        <f>IFERROR(IF($AF265="","",IF(AND(CALCULATOR\LVL\FORMAT\ENTRY="",$X265&lt;&gt;LVL\COL),SWITCH\CALC\INACTV,IF($AU265=1,IF(COUNTIFS($AU266:$AU$325,"&gt;"&amp;1,$AF266:$AF$325,$AF265)&gt;0,SWITCH\CALC\INACTV,SWITCH\CALC\ACTIVE),IF($AF265="","",SWITCH\CALC\ACTIVE)))),"")</f>
        <v/>
      </c>
      <c r="F265" s="1">
        <v>65</v>
      </c>
      <c r="H265" s="142" t="str">
        <f t="shared" ca="1" si="309"/>
        <v/>
      </c>
      <c r="I265" s="140"/>
      <c r="J265" s="145" t="str">
        <f t="shared" si="310"/>
        <v/>
      </c>
      <c r="R265" s="34" t="str">
        <f t="shared" ca="1" si="253"/>
        <v/>
      </c>
      <c r="V265" s="34" t="str">
        <f t="shared" ref="V265:V296" ca="1" si="323">IFERROR(IF($AF265="","","GRADE.LTR\"&amp;IF(MID($AF265,5,1)="0","REM"&amp;( IF(INDEX(INDIRECT(V$2),MATCH($AF265,INDIRECT(CALCULATOR\\GRADE.DIST\COU\LIST),0))&gt;=0.2,".P_F",".A_F") ),"COL")),"")</f>
        <v/>
      </c>
      <c r="X265" s="34" t="str">
        <f t="shared" ref="X265:X300" ca="1" si="324">IFERROR(IF($AF265="","",INDEX(INDIRECT(X$2),MATCH($AF265,INDIRECT(CALCULATOR\\GRADE.DIST\COU\LIST),0))),"")</f>
        <v/>
      </c>
      <c r="AB265" s="18"/>
      <c r="AC265" s="2">
        <f t="shared" ref="AC265:AC300" si="325">IFERROR(IF(AND($AF265&gt;"",$AG265=""),GRADE.LTR_EST\SYMBOL,$F265),$F265)</f>
        <v>65</v>
      </c>
      <c r="AD265" s="20"/>
      <c r="AE265" s="18"/>
      <c r="AF265" s="233"/>
      <c r="AG265" s="234"/>
      <c r="AH265" s="28"/>
      <c r="AI265" s="238" t="str">
        <f t="shared" ref="AI265:AI300" ca="1" si="326">IFERROR(IF($AF265="","",INDEX(INDIRECT(AG$2),MATCH($AF265,INDIRECT(CALCULATOR\\GRADE.DIST\COU\LIST),0))),"")</f>
        <v/>
      </c>
      <c r="AJ265" s="239"/>
      <c r="AK265" s="239"/>
      <c r="AL265" s="239"/>
      <c r="AM265" s="239"/>
      <c r="AN265" s="239"/>
      <c r="AO265" s="239"/>
      <c r="AP265" s="239"/>
      <c r="AQ265" s="240"/>
      <c r="AR265" s="28"/>
      <c r="AS265" s="138" t="str">
        <f t="shared" ref="AS265:AS300" ca="1" si="327">IFERROR(IF($AF265="","",_xlfn.NUMBERVALUE(INDEX(INDIRECT(AO$2),MATCH($AF265,INDIRECT(CALCULATOR\\GRADE.DIST\COU\LIST),0)))),"")</f>
        <v/>
      </c>
      <c r="AT265" s="19"/>
      <c r="AU265" s="169" t="str">
        <f>IFERROR(IF($AF265="","",IF($BO265="","",IF($BO265&lt;1,"",COUNTIFS($AF$101:$AF265,$AF265,$BO$101:$BO265,"&gt;=1")))),"")</f>
        <v/>
      </c>
      <c r="AV265" s="20"/>
      <c r="AZ265" s="36" t="str">
        <f>IFERROR(IF($AF265="","",IF($AG265=GRADE.LTR\W,GRADE.LTR\W,IF($AG265="",GRADE.LTR\W,(  IF($X265=LVL\REM,GRADE.LTR\P,GRADE.LTR\C)  )))),"")</f>
        <v/>
      </c>
      <c r="BM265" s="35" t="str">
        <f t="shared" ref="BM265:BM300" si="328">IFERROR(IF($AF265="","",IF(AND(CALCULATOR\LVL\FORMAT\LOOKUP=LVL\COL,$X265&lt;&gt;LVL\COL),"",($AS265))),"")</f>
        <v/>
      </c>
      <c r="BN265" s="33"/>
      <c r="BO265" s="35" t="str">
        <f t="shared" ref="BO265:BO300" si="329">IFERROR(IF($AF265="","",IF(AND(CALCULATOR\LVL\FORMAT\LOOKUP=LVL\COL,$X265=LVL\REM),"",IF($AZ265=GRADE.LTR\W,0,$AS265))),"")</f>
        <v/>
      </c>
      <c r="BP265" s="33"/>
      <c r="BQ265" s="35" t="str">
        <f t="shared" ref="BQ265:BQ300" si="330">IFERROR(IF($AF265="","",IF($BO265&lt;1,0,IF(BS265&lt;1,0,$BO265))),"")</f>
        <v/>
      </c>
      <c r="BS265" s="37" t="str">
        <f t="shared" ref="BS265:BS300" si="331">IFERROR(IF($AF265="","",IF(INDEX(GRADE.VAL,MATCH(IF($AG265="",$AZ265,$AG265),GRADE.LTR,0))="","",INDEX(GRADE.VAL,MATCH(IF($AG265="",$AZ265,$AG265),GRADE.LTR,0)))),"")</f>
        <v/>
      </c>
      <c r="BT265" s="43"/>
      <c r="BU265" s="37" t="str">
        <f t="shared" si="219"/>
        <v/>
      </c>
      <c r="BZ265" s="34" t="str">
        <f t="shared" ref="BZ265:BZ296" ca="1" si="332">IFERROR(INDEX(INDIRECT( IF(COUNTIFS(CALCULATOR\COU\RTK\RANGE,$AF265,CALCULATOR\GRADE\RTK\RANGE,GRADE.LTR\D)=1, BZ$1,IF(COUNTIFS(CALCULATOR\COU\RTK\RANGE,$AF265,CALCULATOR\GRADE\RTK\RANGE,GRADE.LTR\F)=1, BZ$2,BZ$3))  ),MATCH($AF265,INDIRECT(CALCULATOR\\GRADE.DIST\COU\LIST),0)),"")</f>
        <v/>
      </c>
      <c r="CI265" s="44" t="str">
        <f t="shared" ref="CI265:CI300" si="333">IFERROR(IF($AF265="","",IF($J265="",IF($AG265="",$AZ265,$AG265),IF($J265&gt;=1,INDEX($AZ$301:$AZ$325,MATCH($J265,$J$301:$J$325,0)),IF($AG265="",$AZ265,$AG265)))),"")</f>
        <v/>
      </c>
      <c r="CM265" s="35"/>
      <c r="CN265" s="33"/>
      <c r="CO265" s="35"/>
      <c r="CP265" s="33"/>
      <c r="CQ265" s="35" t="str">
        <f t="shared" si="311"/>
        <v/>
      </c>
      <c r="CS265" s="37" t="str">
        <f t="shared" si="312"/>
        <v/>
      </c>
      <c r="CT265" s="43"/>
      <c r="CU265" s="37" t="str">
        <f t="shared" si="220"/>
        <v/>
      </c>
      <c r="CW265" s="37" t="str">
        <f>IFERROR(IFERROR(IF(CI265="","",SUMIFS(CU$101:CU265,$B$101:$B265,SWITCH\CALC\ACTIVE&amp;"*",$X$101:$X265, IF(CALCULATOR\LVL\FORMAT\ENTRY&lt;&gt;MARKER\CHECK,LVL\COL,"&gt;"""))),"") / IFERROR(IF(CI265="","",SUMIFS($BO$101:$BO265,$B$101:$B265,SWITCH\CALC\ACTIVE&amp;"*",$X$101:$X265, IF(CALCULATOR\LVL\FORMAT\ENTRY&lt;&gt;MARKER\CHECK,LVL\COL,"&gt;"""))),""),"")</f>
        <v/>
      </c>
      <c r="DI265" s="44" t="str">
        <f t="shared" ref="DI265:DI300" si="334">IFERROR(IF($AF265="","",IF($J265="",IF($AG265="",$AZ265,$AG265),IF($J265&gt;=1, GRADE.LTR\A,IF($AG265="",$AZ265,$AG265)))),"")</f>
        <v/>
      </c>
      <c r="DM265" s="35"/>
      <c r="DN265" s="33"/>
      <c r="DO265" s="35"/>
      <c r="DP265" s="33"/>
      <c r="DQ265" s="35" t="str">
        <f t="shared" si="313"/>
        <v/>
      </c>
      <c r="DS265" s="37" t="str">
        <f t="shared" si="314"/>
        <v/>
      </c>
      <c r="DT265" s="43"/>
      <c r="DU265" s="37" t="str">
        <f t="shared" si="221"/>
        <v/>
      </c>
      <c r="DW265" s="37" t="str">
        <f>IFERROR(IFERROR(IF(DI265="","",SUMIFS(DU$101:DU265,$B$101:$B265,SWITCH\CALC\ACTIVE&amp;"*",$X$101:$X265, IF(CALCULATOR\LVL\FORMAT\ENTRY&lt;&gt;MARKER\CHECK,LVL\COL,"&gt;"""))),"") / IFERROR(IF(DI265="","",SUMIFS($BO$101:$BO265,$B$101:$B265,SWITCH\CALC\ACTIVE&amp;"*",$X$101:$X265, IF(CALCULATOR\LVL\FORMAT\ENTRY&lt;&gt;MARKER\CHECK,LVL\COL,"&gt;"""))),""),"")</f>
        <v/>
      </c>
      <c r="EI265" s="44" t="str">
        <f t="shared" ref="EI265:EI300" si="335">IFERROR(IF($AF265="","",IF($J265="",IF($AG265="",$AZ265,$AG265),IF($J265&gt;=1, GRADE.LTR\F,IF($AG265="",$AZ265,$AG265)))),"")</f>
        <v/>
      </c>
      <c r="EM265" s="35"/>
      <c r="EN265" s="33"/>
      <c r="EO265" s="35"/>
      <c r="EP265" s="33"/>
      <c r="EQ265" s="35" t="str">
        <f t="shared" si="315"/>
        <v/>
      </c>
      <c r="ES265" s="37" t="str">
        <f t="shared" si="316"/>
        <v/>
      </c>
      <c r="ET265" s="43"/>
      <c r="EU265" s="37" t="str">
        <f t="shared" si="222"/>
        <v/>
      </c>
      <c r="EW265" s="37" t="str">
        <f>IFERROR(IFERROR(IF(EI265="","",SUMIFS(EU$101:EU265,$B$101:$B265,SWITCH\CALC\ACTIVE&amp;"*",$X$101:$X265, IF(CALCULATOR\LVL\FORMAT\ENTRY&lt;&gt;MARKER\CHECK,LVL\COL,"&gt;"""))),"") / IFERROR(IF(EI265="","",SUMIFS($BO$101:$BO265,$B$101:$B265,SWITCH\CALC\ACTIVE&amp;"*",$X$101:$X265, IF(CALCULATOR\LVL\FORMAT\ENTRY&lt;&gt;MARKER\CHECK,LVL\COL,"&gt;"""))),""),"")</f>
        <v/>
      </c>
      <c r="FI265" s="44" t="str">
        <f t="shared" ref="FI265:FI300" si="336">IFERROR( IF($AF265="","",IF($J265="",IF($AG265="",$AZ265,$AG265),IF($J265&gt;=1,INDEX($BD$301:$BD$325,MATCH($J265,$J$301:$J$325,0)),IF($AG265="",$AZ265,$AG265)))),"")</f>
        <v/>
      </c>
      <c r="FM265" s="35"/>
      <c r="FN265" s="33"/>
      <c r="FO265" s="35"/>
      <c r="FP265" s="33"/>
      <c r="FQ265" s="35" t="str">
        <f t="shared" si="317"/>
        <v/>
      </c>
      <c r="FS265" s="37" t="str">
        <f t="shared" si="261"/>
        <v/>
      </c>
      <c r="FT265" s="43"/>
      <c r="FU265" s="37" t="str">
        <f t="shared" si="223"/>
        <v/>
      </c>
      <c r="FW265" s="37" t="str">
        <f>IFERROR(IFERROR(IF(FI265="","",SUMIFS(FU$101:FU265,$B$101:$B265,SWITCH\CALC\ACTIVE&amp;"*",$X$101:$X265, IF(CALCULATOR\LVL\FORMAT\ENTRY&lt;&gt;MARKER\CHECK,LVL\COL,"&gt;"""))),"") / IFERROR(IF(FI265="","",SUMIFS($BO$101:$BO265,$B$101:$B265,SWITCH\CALC\ACTIVE&amp;"*",$X$101:$X265, IF(CALCULATOR\LVL\FORMAT\ENTRY&lt;&gt;MARKER\CHECK,LVL\COL,"&gt;"""))),""),"")</f>
        <v/>
      </c>
      <c r="FX265" s="175"/>
      <c r="FZ265" s="37" t="str">
        <f t="shared" ca="1" si="318"/>
        <v/>
      </c>
      <c r="GA265" s="37" t="str">
        <f t="shared" ref="GA265:GM265" ca="1" si="337">IFERROR(IF($J265=LARGE($J$101:$J$300,GA$98), ( INDEX( INDIRECT($FY$95),MATCH(LARGE($J$101:$J$300,GA$98),$J$101:$J$300,0)) ), FZ265 ),"")</f>
        <v/>
      </c>
      <c r="GB265" s="37" t="str">
        <f t="shared" ca="1" si="337"/>
        <v/>
      </c>
      <c r="GC265" s="37" t="str">
        <f t="shared" ca="1" si="337"/>
        <v/>
      </c>
      <c r="GD265" s="37" t="str">
        <f t="shared" ca="1" si="337"/>
        <v/>
      </c>
      <c r="GE265" s="37" t="str">
        <f t="shared" ca="1" si="337"/>
        <v/>
      </c>
      <c r="GF265" s="37" t="str">
        <f t="shared" ca="1" si="337"/>
        <v/>
      </c>
      <c r="GG265" s="37" t="str">
        <f t="shared" ca="1" si="337"/>
        <v/>
      </c>
      <c r="GH265" s="37" t="str">
        <f t="shared" ca="1" si="337"/>
        <v/>
      </c>
      <c r="GI265" s="37" t="str">
        <f t="shared" ca="1" si="337"/>
        <v/>
      </c>
      <c r="GJ265" s="37" t="str">
        <f t="shared" ca="1" si="337"/>
        <v/>
      </c>
      <c r="GK265" s="37" t="str">
        <f t="shared" ca="1" si="337"/>
        <v/>
      </c>
      <c r="GL265" s="37" t="str">
        <f t="shared" ca="1" si="337"/>
        <v/>
      </c>
      <c r="GM265" s="37" t="str">
        <f t="shared" ca="1" si="337"/>
        <v/>
      </c>
    </row>
    <row r="266" spans="2:195" ht="22.5" customHeight="1" thickTop="1" thickBot="1">
      <c r="B266" s="1" t="str">
        <f t="array" ref="B266">IFERROR(IF($AF266="","",IF($C266=SWITCH\CALC\INACTV,SWITCH\CALC\INACTV,IF($AG266="",SWITCH\CALC\ACTIVE.EST,IF(AND(LARGE(IF($AF$101:$AF$300=$AF266,$AU$101:$AU$300),1)&gt;1,$AU266=1),SWITCH\CALC\INACTV,SWITCH\CALC\ACTIVE)))),"")</f>
        <v/>
      </c>
      <c r="C266" s="1" t="str">
        <f>IFERROR(IF($AF266="","",IF(AND(CALCULATOR\LVL\FORMAT\ENTRY="",$X266&lt;&gt;LVL\COL),SWITCH\CALC\INACTV,IF($AU266=1,IF(COUNTIFS($AU267:$AU$325,"&gt;"&amp;1,$AF267:$AF$325,$AF266)&gt;0,SWITCH\CALC\INACTV,SWITCH\CALC\ACTIVE),IF($AF266="","",SWITCH\CALC\ACTIVE)))),"")</f>
        <v/>
      </c>
      <c r="F266" s="1">
        <v>66</v>
      </c>
      <c r="H266" s="142" t="str">
        <f t="shared" ca="1" si="309"/>
        <v/>
      </c>
      <c r="I266" s="140"/>
      <c r="J266" s="145" t="str">
        <f t="shared" si="310"/>
        <v/>
      </c>
      <c r="R266" s="34" t="str">
        <f t="shared" ca="1" si="253"/>
        <v/>
      </c>
      <c r="V266" s="34" t="str">
        <f t="shared" ca="1" si="323"/>
        <v/>
      </c>
      <c r="X266" s="34" t="str">
        <f t="shared" ca="1" si="324"/>
        <v/>
      </c>
      <c r="AB266" s="18"/>
      <c r="AC266" s="2">
        <f t="shared" si="325"/>
        <v>66</v>
      </c>
      <c r="AD266" s="20"/>
      <c r="AE266" s="18"/>
      <c r="AF266" s="233"/>
      <c r="AG266" s="234"/>
      <c r="AH266" s="28"/>
      <c r="AI266" s="238" t="str">
        <f t="shared" ca="1" si="326"/>
        <v/>
      </c>
      <c r="AJ266" s="239"/>
      <c r="AK266" s="239"/>
      <c r="AL266" s="239"/>
      <c r="AM266" s="239"/>
      <c r="AN266" s="239"/>
      <c r="AO266" s="239"/>
      <c r="AP266" s="239"/>
      <c r="AQ266" s="240"/>
      <c r="AR266" s="28"/>
      <c r="AS266" s="138" t="str">
        <f t="shared" ca="1" si="327"/>
        <v/>
      </c>
      <c r="AT266" s="19"/>
      <c r="AU266" s="169" t="str">
        <f>IFERROR(IF($AF266="","",IF($BO266="","",IF($BO266&lt;1,"",COUNTIFS($AF$101:$AF266,$AF266,$BO$101:$BO266,"&gt;=1")))),"")</f>
        <v/>
      </c>
      <c r="AV266" s="20"/>
      <c r="AZ266" s="36" t="str">
        <f>IFERROR(IF($AF266="","",IF($AG266=GRADE.LTR\W,GRADE.LTR\W,IF($AG266="",GRADE.LTR\W,(  IF($X266=LVL\REM,GRADE.LTR\P,GRADE.LTR\C)  )))),"")</f>
        <v/>
      </c>
      <c r="BM266" s="35" t="str">
        <f t="shared" si="328"/>
        <v/>
      </c>
      <c r="BN266" s="33"/>
      <c r="BO266" s="35" t="str">
        <f t="shared" si="329"/>
        <v/>
      </c>
      <c r="BP266" s="33"/>
      <c r="BQ266" s="35" t="str">
        <f t="shared" si="330"/>
        <v/>
      </c>
      <c r="BS266" s="37" t="str">
        <f t="shared" si="331"/>
        <v/>
      </c>
      <c r="BT266" s="43"/>
      <c r="BU266" s="37" t="str">
        <f t="shared" ref="BU266:BU300" si="338">IFERROR(ROUND(BS266*$BO266,2),"")</f>
        <v/>
      </c>
      <c r="BZ266" s="34" t="str">
        <f t="shared" ca="1" si="332"/>
        <v/>
      </c>
      <c r="CI266" s="44" t="str">
        <f t="shared" si="333"/>
        <v/>
      </c>
      <c r="CM266" s="35"/>
      <c r="CN266" s="33"/>
      <c r="CO266" s="35"/>
      <c r="CP266" s="33"/>
      <c r="CQ266" s="35" t="str">
        <f t="shared" si="311"/>
        <v/>
      </c>
      <c r="CS266" s="37" t="str">
        <f t="shared" si="312"/>
        <v/>
      </c>
      <c r="CT266" s="43"/>
      <c r="CU266" s="37" t="str">
        <f t="shared" ref="CU266:CU300" si="339">IFERROR(ROUND(CS266*$BO266,2),"")</f>
        <v/>
      </c>
      <c r="CW266" s="37" t="str">
        <f>IFERROR(IFERROR(IF(CI266="","",SUMIFS(CU$101:CU266,$B$101:$B266,SWITCH\CALC\ACTIVE&amp;"*",$X$101:$X266, IF(CALCULATOR\LVL\FORMAT\ENTRY&lt;&gt;MARKER\CHECK,LVL\COL,"&gt;"""))),"") / IFERROR(IF(CI266="","",SUMIFS($BO$101:$BO266,$B$101:$B266,SWITCH\CALC\ACTIVE&amp;"*",$X$101:$X266, IF(CALCULATOR\LVL\FORMAT\ENTRY&lt;&gt;MARKER\CHECK,LVL\COL,"&gt;"""))),""),"")</f>
        <v/>
      </c>
      <c r="DI266" s="44" t="str">
        <f t="shared" si="334"/>
        <v/>
      </c>
      <c r="DM266" s="35"/>
      <c r="DN266" s="33"/>
      <c r="DO266" s="35"/>
      <c r="DP266" s="33"/>
      <c r="DQ266" s="35" t="str">
        <f t="shared" si="313"/>
        <v/>
      </c>
      <c r="DS266" s="37" t="str">
        <f t="shared" si="314"/>
        <v/>
      </c>
      <c r="DT266" s="43"/>
      <c r="DU266" s="37" t="str">
        <f t="shared" ref="DU266:DU300" si="340">IFERROR(ROUND(DS266*$BO266,2),"")</f>
        <v/>
      </c>
      <c r="DW266" s="37" t="str">
        <f>IFERROR(IFERROR(IF(DI266="","",SUMIFS(DU$101:DU266,$B$101:$B266,SWITCH\CALC\ACTIVE&amp;"*",$X$101:$X266, IF(CALCULATOR\LVL\FORMAT\ENTRY&lt;&gt;MARKER\CHECK,LVL\COL,"&gt;"""))),"") / IFERROR(IF(DI266="","",SUMIFS($BO$101:$BO266,$B$101:$B266,SWITCH\CALC\ACTIVE&amp;"*",$X$101:$X266, IF(CALCULATOR\LVL\FORMAT\ENTRY&lt;&gt;MARKER\CHECK,LVL\COL,"&gt;"""))),""),"")</f>
        <v/>
      </c>
      <c r="EI266" s="44" t="str">
        <f t="shared" si="335"/>
        <v/>
      </c>
      <c r="EM266" s="35"/>
      <c r="EN266" s="33"/>
      <c r="EO266" s="35"/>
      <c r="EP266" s="33"/>
      <c r="EQ266" s="35" t="str">
        <f t="shared" si="315"/>
        <v/>
      </c>
      <c r="ES266" s="37" t="str">
        <f t="shared" si="316"/>
        <v/>
      </c>
      <c r="ET266" s="43"/>
      <c r="EU266" s="37" t="str">
        <f t="shared" ref="EU266:EU300" si="341">IFERROR(ROUND(ES266*$BO266,2),"")</f>
        <v/>
      </c>
      <c r="EW266" s="37" t="str">
        <f>IFERROR(IFERROR(IF(EI266="","",SUMIFS(EU$101:EU266,$B$101:$B266,SWITCH\CALC\ACTIVE&amp;"*",$X$101:$X266, IF(CALCULATOR\LVL\FORMAT\ENTRY&lt;&gt;MARKER\CHECK,LVL\COL,"&gt;"""))),"") / IFERROR(IF(EI266="","",SUMIFS($BO$101:$BO266,$B$101:$B266,SWITCH\CALC\ACTIVE&amp;"*",$X$101:$X266, IF(CALCULATOR\LVL\FORMAT\ENTRY&lt;&gt;MARKER\CHECK,LVL\COL,"&gt;"""))),""),"")</f>
        <v/>
      </c>
      <c r="FI266" s="44" t="str">
        <f t="shared" si="336"/>
        <v/>
      </c>
      <c r="FM266" s="35"/>
      <c r="FN266" s="33"/>
      <c r="FO266" s="35"/>
      <c r="FP266" s="33"/>
      <c r="FQ266" s="35" t="str">
        <f t="shared" si="317"/>
        <v/>
      </c>
      <c r="FS266" s="37" t="str">
        <f t="shared" si="261"/>
        <v/>
      </c>
      <c r="FT266" s="43"/>
      <c r="FU266" s="37" t="str">
        <f t="shared" ref="FU266:FU300" si="342">IFERROR(ROUND(FS266*$BO266,2),"")</f>
        <v/>
      </c>
      <c r="FW266" s="37" t="str">
        <f>IFERROR(IFERROR(IF(FI266="","",SUMIFS(FU$101:FU266,$B$101:$B266,SWITCH\CALC\ACTIVE&amp;"*",$X$101:$X266, IF(CALCULATOR\LVL\FORMAT\ENTRY&lt;&gt;MARKER\CHECK,LVL\COL,"&gt;"""))),"") / IFERROR(IF(FI266="","",SUMIFS($BO$101:$BO266,$B$101:$B266,SWITCH\CALC\ACTIVE&amp;"*",$X$101:$X266, IF(CALCULATOR\LVL\FORMAT\ENTRY&lt;&gt;MARKER\CHECK,LVL\COL,"&gt;"""))),""),"")</f>
        <v/>
      </c>
      <c r="FX266" s="175"/>
      <c r="FZ266" s="37" t="str">
        <f t="shared" ca="1" si="318"/>
        <v/>
      </c>
      <c r="GA266" s="37" t="str">
        <f t="shared" ref="GA266:GM266" ca="1" si="343">IFERROR(IF($J266=LARGE($J$101:$J$300,GA$98), ( INDEX( INDIRECT($FY$95),MATCH(LARGE($J$101:$J$300,GA$98),$J$101:$J$300,0)) ), FZ266 ),"")</f>
        <v/>
      </c>
      <c r="GB266" s="37" t="str">
        <f t="shared" ca="1" si="343"/>
        <v/>
      </c>
      <c r="GC266" s="37" t="str">
        <f t="shared" ca="1" si="343"/>
        <v/>
      </c>
      <c r="GD266" s="37" t="str">
        <f t="shared" ca="1" si="343"/>
        <v/>
      </c>
      <c r="GE266" s="37" t="str">
        <f t="shared" ca="1" si="343"/>
        <v/>
      </c>
      <c r="GF266" s="37" t="str">
        <f t="shared" ca="1" si="343"/>
        <v/>
      </c>
      <c r="GG266" s="37" t="str">
        <f t="shared" ca="1" si="343"/>
        <v/>
      </c>
      <c r="GH266" s="37" t="str">
        <f t="shared" ca="1" si="343"/>
        <v/>
      </c>
      <c r="GI266" s="37" t="str">
        <f t="shared" ca="1" si="343"/>
        <v/>
      </c>
      <c r="GJ266" s="37" t="str">
        <f t="shared" ca="1" si="343"/>
        <v/>
      </c>
      <c r="GK266" s="37" t="str">
        <f t="shared" ca="1" si="343"/>
        <v/>
      </c>
      <c r="GL266" s="37" t="str">
        <f t="shared" ca="1" si="343"/>
        <v/>
      </c>
      <c r="GM266" s="37" t="str">
        <f t="shared" ca="1" si="343"/>
        <v/>
      </c>
    </row>
    <row r="267" spans="2:195" ht="22.5" customHeight="1" thickTop="1" thickBot="1">
      <c r="B267" s="1" t="str">
        <f t="array" ref="B267">IFERROR(IF($AF267="","",IF($C267=SWITCH\CALC\INACTV,SWITCH\CALC\INACTV,IF($AG267="",SWITCH\CALC\ACTIVE.EST,IF(AND(LARGE(IF($AF$101:$AF$300=$AF267,$AU$101:$AU$300),1)&gt;1,$AU267=1),SWITCH\CALC\INACTV,SWITCH\CALC\ACTIVE)))),"")</f>
        <v/>
      </c>
      <c r="C267" s="1" t="str">
        <f>IFERROR(IF($AF267="","",IF(AND(CALCULATOR\LVL\FORMAT\ENTRY="",$X267&lt;&gt;LVL\COL),SWITCH\CALC\INACTV,IF($AU267=1,IF(COUNTIFS($AU268:$AU$325,"&gt;"&amp;1,$AF268:$AF$325,$AF267)&gt;0,SWITCH\CALC\INACTV,SWITCH\CALC\ACTIVE),IF($AF267="","",SWITCH\CALC\ACTIVE)))),"")</f>
        <v/>
      </c>
      <c r="F267" s="1">
        <v>67</v>
      </c>
      <c r="H267" s="142" t="str">
        <f t="shared" ca="1" si="309"/>
        <v/>
      </c>
      <c r="I267" s="140"/>
      <c r="J267" s="145" t="str">
        <f t="shared" si="310"/>
        <v/>
      </c>
      <c r="R267" s="34" t="str">
        <f t="shared" ca="1" si="253"/>
        <v/>
      </c>
      <c r="V267" s="34" t="str">
        <f t="shared" ca="1" si="323"/>
        <v/>
      </c>
      <c r="X267" s="34" t="str">
        <f t="shared" ca="1" si="324"/>
        <v/>
      </c>
      <c r="AB267" s="18"/>
      <c r="AC267" s="2">
        <f t="shared" si="325"/>
        <v>67</v>
      </c>
      <c r="AD267" s="20"/>
      <c r="AE267" s="18"/>
      <c r="AF267" s="233"/>
      <c r="AG267" s="234"/>
      <c r="AH267" s="28"/>
      <c r="AI267" s="238" t="str">
        <f t="shared" ca="1" si="326"/>
        <v/>
      </c>
      <c r="AJ267" s="239"/>
      <c r="AK267" s="239"/>
      <c r="AL267" s="239"/>
      <c r="AM267" s="239"/>
      <c r="AN267" s="239"/>
      <c r="AO267" s="239"/>
      <c r="AP267" s="239"/>
      <c r="AQ267" s="240"/>
      <c r="AR267" s="28"/>
      <c r="AS267" s="138" t="str">
        <f t="shared" ca="1" si="327"/>
        <v/>
      </c>
      <c r="AT267" s="19"/>
      <c r="AU267" s="169" t="str">
        <f>IFERROR(IF($AF267="","",IF($BO267="","",IF($BO267&lt;1,"",COUNTIFS($AF$101:$AF267,$AF267,$BO$101:$BO267,"&gt;=1")))),"")</f>
        <v/>
      </c>
      <c r="AV267" s="20"/>
      <c r="AZ267" s="36" t="str">
        <f>IFERROR(IF($AF267="","",IF($AG267=GRADE.LTR\W,GRADE.LTR\W,IF($AG267="",GRADE.LTR\W,(  IF($X267=LVL\REM,GRADE.LTR\P,GRADE.LTR\C)  )))),"")</f>
        <v/>
      </c>
      <c r="BM267" s="35" t="str">
        <f t="shared" si="328"/>
        <v/>
      </c>
      <c r="BN267" s="33"/>
      <c r="BO267" s="35" t="str">
        <f t="shared" si="329"/>
        <v/>
      </c>
      <c r="BP267" s="33"/>
      <c r="BQ267" s="35" t="str">
        <f t="shared" si="330"/>
        <v/>
      </c>
      <c r="BS267" s="37" t="str">
        <f t="shared" si="331"/>
        <v/>
      </c>
      <c r="BT267" s="43"/>
      <c r="BU267" s="37" t="str">
        <f t="shared" si="338"/>
        <v/>
      </c>
      <c r="BZ267" s="34" t="str">
        <f t="shared" ca="1" si="332"/>
        <v/>
      </c>
      <c r="CI267" s="44" t="str">
        <f t="shared" si="333"/>
        <v/>
      </c>
      <c r="CM267" s="35"/>
      <c r="CN267" s="33"/>
      <c r="CO267" s="35"/>
      <c r="CP267" s="33"/>
      <c r="CQ267" s="35" t="str">
        <f t="shared" si="311"/>
        <v/>
      </c>
      <c r="CS267" s="37" t="str">
        <f t="shared" si="312"/>
        <v/>
      </c>
      <c r="CT267" s="43"/>
      <c r="CU267" s="37" t="str">
        <f t="shared" si="339"/>
        <v/>
      </c>
      <c r="CW267" s="37" t="str">
        <f>IFERROR(IFERROR(IF(CI267="","",SUMIFS(CU$101:CU267,$B$101:$B267,SWITCH\CALC\ACTIVE&amp;"*",$X$101:$X267, IF(CALCULATOR\LVL\FORMAT\ENTRY&lt;&gt;MARKER\CHECK,LVL\COL,"&gt;"""))),"") / IFERROR(IF(CI267="","",SUMIFS($BO$101:$BO267,$B$101:$B267,SWITCH\CALC\ACTIVE&amp;"*",$X$101:$X267, IF(CALCULATOR\LVL\FORMAT\ENTRY&lt;&gt;MARKER\CHECK,LVL\COL,"&gt;"""))),""),"")</f>
        <v/>
      </c>
      <c r="DI267" s="44" t="str">
        <f t="shared" si="334"/>
        <v/>
      </c>
      <c r="DM267" s="35"/>
      <c r="DN267" s="33"/>
      <c r="DO267" s="35"/>
      <c r="DP267" s="33"/>
      <c r="DQ267" s="35" t="str">
        <f t="shared" si="313"/>
        <v/>
      </c>
      <c r="DS267" s="37" t="str">
        <f t="shared" si="314"/>
        <v/>
      </c>
      <c r="DT267" s="43"/>
      <c r="DU267" s="37" t="str">
        <f t="shared" si="340"/>
        <v/>
      </c>
      <c r="DW267" s="37" t="str">
        <f>IFERROR(IFERROR(IF(DI267="","",SUMIFS(DU$101:DU267,$B$101:$B267,SWITCH\CALC\ACTIVE&amp;"*",$X$101:$X267, IF(CALCULATOR\LVL\FORMAT\ENTRY&lt;&gt;MARKER\CHECK,LVL\COL,"&gt;"""))),"") / IFERROR(IF(DI267="","",SUMIFS($BO$101:$BO267,$B$101:$B267,SWITCH\CALC\ACTIVE&amp;"*",$X$101:$X267, IF(CALCULATOR\LVL\FORMAT\ENTRY&lt;&gt;MARKER\CHECK,LVL\COL,"&gt;"""))),""),"")</f>
        <v/>
      </c>
      <c r="EI267" s="44" t="str">
        <f t="shared" si="335"/>
        <v/>
      </c>
      <c r="EM267" s="35"/>
      <c r="EN267" s="33"/>
      <c r="EO267" s="35"/>
      <c r="EP267" s="33"/>
      <c r="EQ267" s="35" t="str">
        <f t="shared" si="315"/>
        <v/>
      </c>
      <c r="ES267" s="37" t="str">
        <f t="shared" si="316"/>
        <v/>
      </c>
      <c r="ET267" s="43"/>
      <c r="EU267" s="37" t="str">
        <f t="shared" si="341"/>
        <v/>
      </c>
      <c r="EW267" s="37" t="str">
        <f>IFERROR(IFERROR(IF(EI267="","",SUMIFS(EU$101:EU267,$B$101:$B267,SWITCH\CALC\ACTIVE&amp;"*",$X$101:$X267, IF(CALCULATOR\LVL\FORMAT\ENTRY&lt;&gt;MARKER\CHECK,LVL\COL,"&gt;"""))),"") / IFERROR(IF(EI267="","",SUMIFS($BO$101:$BO267,$B$101:$B267,SWITCH\CALC\ACTIVE&amp;"*",$X$101:$X267, IF(CALCULATOR\LVL\FORMAT\ENTRY&lt;&gt;MARKER\CHECK,LVL\COL,"&gt;"""))),""),"")</f>
        <v/>
      </c>
      <c r="FI267" s="44" t="str">
        <f t="shared" si="336"/>
        <v/>
      </c>
      <c r="FM267" s="35"/>
      <c r="FN267" s="33"/>
      <c r="FO267" s="35"/>
      <c r="FP267" s="33"/>
      <c r="FQ267" s="35" t="str">
        <f t="shared" si="317"/>
        <v/>
      </c>
      <c r="FS267" s="37" t="str">
        <f t="shared" si="261"/>
        <v/>
      </c>
      <c r="FT267" s="43"/>
      <c r="FU267" s="37" t="str">
        <f t="shared" si="342"/>
        <v/>
      </c>
      <c r="FW267" s="37" t="str">
        <f>IFERROR(IFERROR(IF(FI267="","",SUMIFS(FU$101:FU267,$B$101:$B267,SWITCH\CALC\ACTIVE&amp;"*",$X$101:$X267, IF(CALCULATOR\LVL\FORMAT\ENTRY&lt;&gt;MARKER\CHECK,LVL\COL,"&gt;"""))),"") / IFERROR(IF(FI267="","",SUMIFS($BO$101:$BO267,$B$101:$B267,SWITCH\CALC\ACTIVE&amp;"*",$X$101:$X267, IF(CALCULATOR\LVL\FORMAT\ENTRY&lt;&gt;MARKER\CHECK,LVL\COL,"&gt;"""))),""),"")</f>
        <v/>
      </c>
      <c r="FX267" s="175"/>
      <c r="FZ267" s="37" t="str">
        <f t="shared" ca="1" si="318"/>
        <v/>
      </c>
      <c r="GA267" s="37" t="str">
        <f t="shared" ref="GA267:GM267" ca="1" si="344">IFERROR(IF($J267=LARGE($J$101:$J$300,GA$98), ( INDEX( INDIRECT($FY$95),MATCH(LARGE($J$101:$J$300,GA$98),$J$101:$J$300,0)) ), FZ267 ),"")</f>
        <v/>
      </c>
      <c r="GB267" s="37" t="str">
        <f t="shared" ca="1" si="344"/>
        <v/>
      </c>
      <c r="GC267" s="37" t="str">
        <f t="shared" ca="1" si="344"/>
        <v/>
      </c>
      <c r="GD267" s="37" t="str">
        <f t="shared" ca="1" si="344"/>
        <v/>
      </c>
      <c r="GE267" s="37" t="str">
        <f t="shared" ca="1" si="344"/>
        <v/>
      </c>
      <c r="GF267" s="37" t="str">
        <f t="shared" ca="1" si="344"/>
        <v/>
      </c>
      <c r="GG267" s="37" t="str">
        <f t="shared" ca="1" si="344"/>
        <v/>
      </c>
      <c r="GH267" s="37" t="str">
        <f t="shared" ca="1" si="344"/>
        <v/>
      </c>
      <c r="GI267" s="37" t="str">
        <f t="shared" ca="1" si="344"/>
        <v/>
      </c>
      <c r="GJ267" s="37" t="str">
        <f t="shared" ca="1" si="344"/>
        <v/>
      </c>
      <c r="GK267" s="37" t="str">
        <f t="shared" ca="1" si="344"/>
        <v/>
      </c>
      <c r="GL267" s="37" t="str">
        <f t="shared" ca="1" si="344"/>
        <v/>
      </c>
      <c r="GM267" s="37" t="str">
        <f t="shared" ca="1" si="344"/>
        <v/>
      </c>
    </row>
    <row r="268" spans="2:195" ht="22.5" customHeight="1" thickTop="1" thickBot="1">
      <c r="B268" s="1" t="str">
        <f t="array" ref="B268">IFERROR(IF($AF268="","",IF($C268=SWITCH\CALC\INACTV,SWITCH\CALC\INACTV,IF($AG268="",SWITCH\CALC\ACTIVE.EST,IF(AND(LARGE(IF($AF$101:$AF$300=$AF268,$AU$101:$AU$300),1)&gt;1,$AU268=1),SWITCH\CALC\INACTV,SWITCH\CALC\ACTIVE)))),"")</f>
        <v/>
      </c>
      <c r="C268" s="1" t="str">
        <f>IFERROR(IF($AF268="","",IF(AND(CALCULATOR\LVL\FORMAT\ENTRY="",$X268&lt;&gt;LVL\COL),SWITCH\CALC\INACTV,IF($AU268=1,IF(COUNTIFS($AU269:$AU$325,"&gt;"&amp;1,$AF269:$AF$325,$AF268)&gt;0,SWITCH\CALC\INACTV,SWITCH\CALC\ACTIVE),IF($AF268="","",SWITCH\CALC\ACTIVE)))),"")</f>
        <v/>
      </c>
      <c r="F268" s="1">
        <v>68</v>
      </c>
      <c r="H268" s="142" t="str">
        <f t="shared" ca="1" si="309"/>
        <v/>
      </c>
      <c r="I268" s="140"/>
      <c r="J268" s="145" t="str">
        <f t="shared" si="310"/>
        <v/>
      </c>
      <c r="R268" s="34" t="str">
        <f t="shared" ca="1" si="253"/>
        <v/>
      </c>
      <c r="V268" s="34" t="str">
        <f t="shared" ca="1" si="323"/>
        <v/>
      </c>
      <c r="X268" s="34" t="str">
        <f t="shared" ca="1" si="324"/>
        <v/>
      </c>
      <c r="AB268" s="18"/>
      <c r="AC268" s="2">
        <f t="shared" si="325"/>
        <v>68</v>
      </c>
      <c r="AD268" s="20"/>
      <c r="AE268" s="18"/>
      <c r="AF268" s="233"/>
      <c r="AG268" s="234"/>
      <c r="AH268" s="28"/>
      <c r="AI268" s="238" t="str">
        <f t="shared" ca="1" si="326"/>
        <v/>
      </c>
      <c r="AJ268" s="239"/>
      <c r="AK268" s="239"/>
      <c r="AL268" s="239"/>
      <c r="AM268" s="239"/>
      <c r="AN268" s="239"/>
      <c r="AO268" s="239"/>
      <c r="AP268" s="239"/>
      <c r="AQ268" s="240"/>
      <c r="AR268" s="28"/>
      <c r="AS268" s="138" t="str">
        <f t="shared" ca="1" si="327"/>
        <v/>
      </c>
      <c r="AT268" s="19"/>
      <c r="AU268" s="169" t="str">
        <f>IFERROR(IF($AF268="","",IF($BO268="","",IF($BO268&lt;1,"",COUNTIFS($AF$101:$AF268,$AF268,$BO$101:$BO268,"&gt;=1")))),"")</f>
        <v/>
      </c>
      <c r="AV268" s="20"/>
      <c r="AZ268" s="36" t="str">
        <f>IFERROR(IF($AF268="","",IF($AG268=GRADE.LTR\W,GRADE.LTR\W,IF($AG268="",GRADE.LTR\W,(  IF($X268=LVL\REM,GRADE.LTR\P,GRADE.LTR\C)  )))),"")</f>
        <v/>
      </c>
      <c r="BM268" s="35" t="str">
        <f t="shared" si="328"/>
        <v/>
      </c>
      <c r="BN268" s="33"/>
      <c r="BO268" s="35" t="str">
        <f t="shared" si="329"/>
        <v/>
      </c>
      <c r="BP268" s="33"/>
      <c r="BQ268" s="35" t="str">
        <f t="shared" si="330"/>
        <v/>
      </c>
      <c r="BS268" s="37" t="str">
        <f t="shared" si="331"/>
        <v/>
      </c>
      <c r="BT268" s="43"/>
      <c r="BU268" s="37" t="str">
        <f t="shared" si="338"/>
        <v/>
      </c>
      <c r="BZ268" s="34" t="str">
        <f t="shared" ca="1" si="332"/>
        <v/>
      </c>
      <c r="CI268" s="44" t="str">
        <f t="shared" si="333"/>
        <v/>
      </c>
      <c r="CM268" s="35"/>
      <c r="CN268" s="33"/>
      <c r="CO268" s="35"/>
      <c r="CP268" s="33"/>
      <c r="CQ268" s="35" t="str">
        <f t="shared" si="311"/>
        <v/>
      </c>
      <c r="CS268" s="37" t="str">
        <f t="shared" si="312"/>
        <v/>
      </c>
      <c r="CT268" s="43"/>
      <c r="CU268" s="37" t="str">
        <f t="shared" si="339"/>
        <v/>
      </c>
      <c r="CW268" s="37" t="str">
        <f>IFERROR(IFERROR(IF(CI268="","",SUMIFS(CU$101:CU268,$B$101:$B268,SWITCH\CALC\ACTIVE&amp;"*",$X$101:$X268, IF(CALCULATOR\LVL\FORMAT\ENTRY&lt;&gt;MARKER\CHECK,LVL\COL,"&gt;"""))),"") / IFERROR(IF(CI268="","",SUMIFS($BO$101:$BO268,$B$101:$B268,SWITCH\CALC\ACTIVE&amp;"*",$X$101:$X268, IF(CALCULATOR\LVL\FORMAT\ENTRY&lt;&gt;MARKER\CHECK,LVL\COL,"&gt;"""))),""),"")</f>
        <v/>
      </c>
      <c r="DI268" s="44" t="str">
        <f t="shared" si="334"/>
        <v/>
      </c>
      <c r="DM268" s="35"/>
      <c r="DN268" s="33"/>
      <c r="DO268" s="35"/>
      <c r="DP268" s="33"/>
      <c r="DQ268" s="35" t="str">
        <f t="shared" si="313"/>
        <v/>
      </c>
      <c r="DS268" s="37" t="str">
        <f t="shared" si="314"/>
        <v/>
      </c>
      <c r="DT268" s="43"/>
      <c r="DU268" s="37" t="str">
        <f t="shared" si="340"/>
        <v/>
      </c>
      <c r="DW268" s="37" t="str">
        <f>IFERROR(IFERROR(IF(DI268="","",SUMIFS(DU$101:DU268,$B$101:$B268,SWITCH\CALC\ACTIVE&amp;"*",$X$101:$X268, IF(CALCULATOR\LVL\FORMAT\ENTRY&lt;&gt;MARKER\CHECK,LVL\COL,"&gt;"""))),"") / IFERROR(IF(DI268="","",SUMIFS($BO$101:$BO268,$B$101:$B268,SWITCH\CALC\ACTIVE&amp;"*",$X$101:$X268, IF(CALCULATOR\LVL\FORMAT\ENTRY&lt;&gt;MARKER\CHECK,LVL\COL,"&gt;"""))),""),"")</f>
        <v/>
      </c>
      <c r="EI268" s="44" t="str">
        <f t="shared" si="335"/>
        <v/>
      </c>
      <c r="EM268" s="35"/>
      <c r="EN268" s="33"/>
      <c r="EO268" s="35"/>
      <c r="EP268" s="33"/>
      <c r="EQ268" s="35" t="str">
        <f t="shared" si="315"/>
        <v/>
      </c>
      <c r="ES268" s="37" t="str">
        <f t="shared" si="316"/>
        <v/>
      </c>
      <c r="ET268" s="43"/>
      <c r="EU268" s="37" t="str">
        <f t="shared" si="341"/>
        <v/>
      </c>
      <c r="EW268" s="37" t="str">
        <f>IFERROR(IFERROR(IF(EI268="","",SUMIFS(EU$101:EU268,$B$101:$B268,SWITCH\CALC\ACTIVE&amp;"*",$X$101:$X268, IF(CALCULATOR\LVL\FORMAT\ENTRY&lt;&gt;MARKER\CHECK,LVL\COL,"&gt;"""))),"") / IFERROR(IF(EI268="","",SUMIFS($BO$101:$BO268,$B$101:$B268,SWITCH\CALC\ACTIVE&amp;"*",$X$101:$X268, IF(CALCULATOR\LVL\FORMAT\ENTRY&lt;&gt;MARKER\CHECK,LVL\COL,"&gt;"""))),""),"")</f>
        <v/>
      </c>
      <c r="FI268" s="44" t="str">
        <f t="shared" si="336"/>
        <v/>
      </c>
      <c r="FM268" s="35"/>
      <c r="FN268" s="33"/>
      <c r="FO268" s="35"/>
      <c r="FP268" s="33"/>
      <c r="FQ268" s="35" t="str">
        <f t="shared" si="317"/>
        <v/>
      </c>
      <c r="FS268" s="37" t="str">
        <f t="shared" si="261"/>
        <v/>
      </c>
      <c r="FT268" s="43"/>
      <c r="FU268" s="37" t="str">
        <f t="shared" si="342"/>
        <v/>
      </c>
      <c r="FW268" s="37" t="str">
        <f>IFERROR(IFERROR(IF(FI268="","",SUMIFS(FU$101:FU268,$B$101:$B268,SWITCH\CALC\ACTIVE&amp;"*",$X$101:$X268, IF(CALCULATOR\LVL\FORMAT\ENTRY&lt;&gt;MARKER\CHECK,LVL\COL,"&gt;"""))),"") / IFERROR(IF(FI268="","",SUMIFS($BO$101:$BO268,$B$101:$B268,SWITCH\CALC\ACTIVE&amp;"*",$X$101:$X268, IF(CALCULATOR\LVL\FORMAT\ENTRY&lt;&gt;MARKER\CHECK,LVL\COL,"&gt;"""))),""),"")</f>
        <v/>
      </c>
      <c r="FX268" s="175"/>
      <c r="FZ268" s="37" t="str">
        <f t="shared" ca="1" si="318"/>
        <v/>
      </c>
      <c r="GA268" s="37" t="str">
        <f t="shared" ref="GA268:GM268" ca="1" si="345">IFERROR(IF($J268=LARGE($J$101:$J$300,GA$98), ( INDEX( INDIRECT($FY$95),MATCH(LARGE($J$101:$J$300,GA$98),$J$101:$J$300,0)) ), FZ268 ),"")</f>
        <v/>
      </c>
      <c r="GB268" s="37" t="str">
        <f t="shared" ca="1" si="345"/>
        <v/>
      </c>
      <c r="GC268" s="37" t="str">
        <f t="shared" ca="1" si="345"/>
        <v/>
      </c>
      <c r="GD268" s="37" t="str">
        <f t="shared" ca="1" si="345"/>
        <v/>
      </c>
      <c r="GE268" s="37" t="str">
        <f t="shared" ca="1" si="345"/>
        <v/>
      </c>
      <c r="GF268" s="37" t="str">
        <f t="shared" ca="1" si="345"/>
        <v/>
      </c>
      <c r="GG268" s="37" t="str">
        <f t="shared" ca="1" si="345"/>
        <v/>
      </c>
      <c r="GH268" s="37" t="str">
        <f t="shared" ca="1" si="345"/>
        <v/>
      </c>
      <c r="GI268" s="37" t="str">
        <f t="shared" ca="1" si="345"/>
        <v/>
      </c>
      <c r="GJ268" s="37" t="str">
        <f t="shared" ca="1" si="345"/>
        <v/>
      </c>
      <c r="GK268" s="37" t="str">
        <f t="shared" ca="1" si="345"/>
        <v/>
      </c>
      <c r="GL268" s="37" t="str">
        <f t="shared" ca="1" si="345"/>
        <v/>
      </c>
      <c r="GM268" s="37" t="str">
        <f t="shared" ca="1" si="345"/>
        <v/>
      </c>
    </row>
    <row r="269" spans="2:195" ht="22.5" customHeight="1" thickTop="1" thickBot="1">
      <c r="B269" s="1" t="str">
        <f t="array" ref="B269">IFERROR(IF($AF269="","",IF($C269=SWITCH\CALC\INACTV,SWITCH\CALC\INACTV,IF($AG269="",SWITCH\CALC\ACTIVE.EST,IF(AND(LARGE(IF($AF$101:$AF$300=$AF269,$AU$101:$AU$300),1)&gt;1,$AU269=1),SWITCH\CALC\INACTV,SWITCH\CALC\ACTIVE)))),"")</f>
        <v/>
      </c>
      <c r="C269" s="1" t="str">
        <f>IFERROR(IF($AF269="","",IF(AND(CALCULATOR\LVL\FORMAT\ENTRY="",$X269&lt;&gt;LVL\COL),SWITCH\CALC\INACTV,IF($AU269=1,IF(COUNTIFS($AU270:$AU$325,"&gt;"&amp;1,$AF270:$AF$325,$AF269)&gt;0,SWITCH\CALC\INACTV,SWITCH\CALC\ACTIVE),IF($AF269="","",SWITCH\CALC\ACTIVE)))),"")</f>
        <v/>
      </c>
      <c r="F269" s="1">
        <v>69</v>
      </c>
      <c r="H269" s="142" t="str">
        <f t="shared" ca="1" si="309"/>
        <v/>
      </c>
      <c r="I269" s="140"/>
      <c r="J269" s="145" t="str">
        <f t="shared" si="310"/>
        <v/>
      </c>
      <c r="R269" s="34" t="str">
        <f t="shared" ca="1" si="253"/>
        <v/>
      </c>
      <c r="V269" s="34" t="str">
        <f t="shared" ca="1" si="323"/>
        <v/>
      </c>
      <c r="X269" s="34" t="str">
        <f t="shared" ca="1" si="324"/>
        <v/>
      </c>
      <c r="AB269" s="18"/>
      <c r="AC269" s="2">
        <f t="shared" si="325"/>
        <v>69</v>
      </c>
      <c r="AD269" s="20"/>
      <c r="AE269" s="18"/>
      <c r="AF269" s="233"/>
      <c r="AG269" s="234"/>
      <c r="AH269" s="28"/>
      <c r="AI269" s="238" t="str">
        <f t="shared" ca="1" si="326"/>
        <v/>
      </c>
      <c r="AJ269" s="239"/>
      <c r="AK269" s="239"/>
      <c r="AL269" s="239"/>
      <c r="AM269" s="239"/>
      <c r="AN269" s="239"/>
      <c r="AO269" s="239"/>
      <c r="AP269" s="239"/>
      <c r="AQ269" s="240"/>
      <c r="AR269" s="28"/>
      <c r="AS269" s="138" t="str">
        <f t="shared" ca="1" si="327"/>
        <v/>
      </c>
      <c r="AT269" s="19"/>
      <c r="AU269" s="169" t="str">
        <f>IFERROR(IF($AF269="","",IF($BO269="","",IF($BO269&lt;1,"",COUNTIFS($AF$101:$AF269,$AF269,$BO$101:$BO269,"&gt;=1")))),"")</f>
        <v/>
      </c>
      <c r="AV269" s="20"/>
      <c r="AZ269" s="36" t="str">
        <f>IFERROR(IF($AF269="","",IF($AG269=GRADE.LTR\W,GRADE.LTR\W,IF($AG269="",GRADE.LTR\W,(  IF($X269=LVL\REM,GRADE.LTR\P,GRADE.LTR\C)  )))),"")</f>
        <v/>
      </c>
      <c r="BM269" s="35" t="str">
        <f t="shared" si="328"/>
        <v/>
      </c>
      <c r="BN269" s="33"/>
      <c r="BO269" s="35" t="str">
        <f t="shared" si="329"/>
        <v/>
      </c>
      <c r="BP269" s="33"/>
      <c r="BQ269" s="35" t="str">
        <f t="shared" si="330"/>
        <v/>
      </c>
      <c r="BS269" s="37" t="str">
        <f t="shared" si="331"/>
        <v/>
      </c>
      <c r="BT269" s="43"/>
      <c r="BU269" s="37" t="str">
        <f t="shared" si="338"/>
        <v/>
      </c>
      <c r="BZ269" s="34" t="str">
        <f t="shared" ca="1" si="332"/>
        <v/>
      </c>
      <c r="CI269" s="44" t="str">
        <f t="shared" si="333"/>
        <v/>
      </c>
      <c r="CM269" s="35"/>
      <c r="CN269" s="33"/>
      <c r="CO269" s="35"/>
      <c r="CP269" s="33"/>
      <c r="CQ269" s="35" t="str">
        <f t="shared" si="311"/>
        <v/>
      </c>
      <c r="CS269" s="37" t="str">
        <f t="shared" si="312"/>
        <v/>
      </c>
      <c r="CT269" s="43"/>
      <c r="CU269" s="37" t="str">
        <f t="shared" si="339"/>
        <v/>
      </c>
      <c r="CW269" s="37" t="str">
        <f>IFERROR(IFERROR(IF(CI269="","",SUMIFS(CU$101:CU269,$B$101:$B269,SWITCH\CALC\ACTIVE&amp;"*",$X$101:$X269, IF(CALCULATOR\LVL\FORMAT\ENTRY&lt;&gt;MARKER\CHECK,LVL\COL,"&gt;"""))),"") / IFERROR(IF(CI269="","",SUMIFS($BO$101:$BO269,$B$101:$B269,SWITCH\CALC\ACTIVE&amp;"*",$X$101:$X269, IF(CALCULATOR\LVL\FORMAT\ENTRY&lt;&gt;MARKER\CHECK,LVL\COL,"&gt;"""))),""),"")</f>
        <v/>
      </c>
      <c r="DI269" s="44" t="str">
        <f t="shared" si="334"/>
        <v/>
      </c>
      <c r="DM269" s="35"/>
      <c r="DN269" s="33"/>
      <c r="DO269" s="35"/>
      <c r="DP269" s="33"/>
      <c r="DQ269" s="35" t="str">
        <f t="shared" si="313"/>
        <v/>
      </c>
      <c r="DS269" s="37" t="str">
        <f t="shared" si="314"/>
        <v/>
      </c>
      <c r="DT269" s="43"/>
      <c r="DU269" s="37" t="str">
        <f t="shared" si="340"/>
        <v/>
      </c>
      <c r="DW269" s="37" t="str">
        <f>IFERROR(IFERROR(IF(DI269="","",SUMIFS(DU$101:DU269,$B$101:$B269,SWITCH\CALC\ACTIVE&amp;"*",$X$101:$X269, IF(CALCULATOR\LVL\FORMAT\ENTRY&lt;&gt;MARKER\CHECK,LVL\COL,"&gt;"""))),"") / IFERROR(IF(DI269="","",SUMIFS($BO$101:$BO269,$B$101:$B269,SWITCH\CALC\ACTIVE&amp;"*",$X$101:$X269, IF(CALCULATOR\LVL\FORMAT\ENTRY&lt;&gt;MARKER\CHECK,LVL\COL,"&gt;"""))),""),"")</f>
        <v/>
      </c>
      <c r="EI269" s="44" t="str">
        <f t="shared" si="335"/>
        <v/>
      </c>
      <c r="EM269" s="35"/>
      <c r="EN269" s="33"/>
      <c r="EO269" s="35"/>
      <c r="EP269" s="33"/>
      <c r="EQ269" s="35" t="str">
        <f t="shared" si="315"/>
        <v/>
      </c>
      <c r="ES269" s="37" t="str">
        <f t="shared" si="316"/>
        <v/>
      </c>
      <c r="ET269" s="43"/>
      <c r="EU269" s="37" t="str">
        <f t="shared" si="341"/>
        <v/>
      </c>
      <c r="EW269" s="37" t="str">
        <f>IFERROR(IFERROR(IF(EI269="","",SUMIFS(EU$101:EU269,$B$101:$B269,SWITCH\CALC\ACTIVE&amp;"*",$X$101:$X269, IF(CALCULATOR\LVL\FORMAT\ENTRY&lt;&gt;MARKER\CHECK,LVL\COL,"&gt;"""))),"") / IFERROR(IF(EI269="","",SUMIFS($BO$101:$BO269,$B$101:$B269,SWITCH\CALC\ACTIVE&amp;"*",$X$101:$X269, IF(CALCULATOR\LVL\FORMAT\ENTRY&lt;&gt;MARKER\CHECK,LVL\COL,"&gt;"""))),""),"")</f>
        <v/>
      </c>
      <c r="FI269" s="44" t="str">
        <f t="shared" si="336"/>
        <v/>
      </c>
      <c r="FM269" s="35"/>
      <c r="FN269" s="33"/>
      <c r="FO269" s="35"/>
      <c r="FP269" s="33"/>
      <c r="FQ269" s="35" t="str">
        <f t="shared" si="317"/>
        <v/>
      </c>
      <c r="FS269" s="37" t="str">
        <f t="shared" si="261"/>
        <v/>
      </c>
      <c r="FT269" s="43"/>
      <c r="FU269" s="37" t="str">
        <f t="shared" si="342"/>
        <v/>
      </c>
      <c r="FW269" s="37" t="str">
        <f>IFERROR(IFERROR(IF(FI269="","",SUMIFS(FU$101:FU269,$B$101:$B269,SWITCH\CALC\ACTIVE&amp;"*",$X$101:$X269, IF(CALCULATOR\LVL\FORMAT\ENTRY&lt;&gt;MARKER\CHECK,LVL\COL,"&gt;"""))),"") / IFERROR(IF(FI269="","",SUMIFS($BO$101:$BO269,$B$101:$B269,SWITCH\CALC\ACTIVE&amp;"*",$X$101:$X269, IF(CALCULATOR\LVL\FORMAT\ENTRY&lt;&gt;MARKER\CHECK,LVL\COL,"&gt;"""))),""),"")</f>
        <v/>
      </c>
      <c r="FX269" s="175"/>
      <c r="FZ269" s="37" t="str">
        <f t="shared" ca="1" si="318"/>
        <v/>
      </c>
      <c r="GA269" s="37" t="str">
        <f t="shared" ref="GA269:GM269" ca="1" si="346">IFERROR(IF($J269=LARGE($J$101:$J$300,GA$98), ( INDEX( INDIRECT($FY$95),MATCH(LARGE($J$101:$J$300,GA$98),$J$101:$J$300,0)) ), FZ269 ),"")</f>
        <v/>
      </c>
      <c r="GB269" s="37" t="str">
        <f t="shared" ca="1" si="346"/>
        <v/>
      </c>
      <c r="GC269" s="37" t="str">
        <f t="shared" ca="1" si="346"/>
        <v/>
      </c>
      <c r="GD269" s="37" t="str">
        <f t="shared" ca="1" si="346"/>
        <v/>
      </c>
      <c r="GE269" s="37" t="str">
        <f t="shared" ca="1" si="346"/>
        <v/>
      </c>
      <c r="GF269" s="37" t="str">
        <f t="shared" ca="1" si="346"/>
        <v/>
      </c>
      <c r="GG269" s="37" t="str">
        <f t="shared" ca="1" si="346"/>
        <v/>
      </c>
      <c r="GH269" s="37" t="str">
        <f t="shared" ca="1" si="346"/>
        <v/>
      </c>
      <c r="GI269" s="37" t="str">
        <f t="shared" ca="1" si="346"/>
        <v/>
      </c>
      <c r="GJ269" s="37" t="str">
        <f t="shared" ca="1" si="346"/>
        <v/>
      </c>
      <c r="GK269" s="37" t="str">
        <f t="shared" ca="1" si="346"/>
        <v/>
      </c>
      <c r="GL269" s="37" t="str">
        <f t="shared" ca="1" si="346"/>
        <v/>
      </c>
      <c r="GM269" s="37" t="str">
        <f t="shared" ca="1" si="346"/>
        <v/>
      </c>
    </row>
    <row r="270" spans="2:195" ht="22.5" customHeight="1" thickTop="1" thickBot="1">
      <c r="B270" s="1" t="str">
        <f t="array" ref="B270">IFERROR(IF($AF270="","",IF($C270=SWITCH\CALC\INACTV,SWITCH\CALC\INACTV,IF($AG270="",SWITCH\CALC\ACTIVE.EST,IF(AND(LARGE(IF($AF$101:$AF$300=$AF270,$AU$101:$AU$300),1)&gt;1,$AU270=1),SWITCH\CALC\INACTV,SWITCH\CALC\ACTIVE)))),"")</f>
        <v/>
      </c>
      <c r="C270" s="1" t="str">
        <f>IFERROR(IF($AF270="","",IF(AND(CALCULATOR\LVL\FORMAT\ENTRY="",$X270&lt;&gt;LVL\COL),SWITCH\CALC\INACTV,IF($AU270=1,IF(COUNTIFS($AU271:$AU$325,"&gt;"&amp;1,$AF271:$AF$325,$AF270)&gt;0,SWITCH\CALC\INACTV,SWITCH\CALC\ACTIVE),IF($AF270="","",SWITCH\CALC\ACTIVE)))),"")</f>
        <v/>
      </c>
      <c r="F270" s="1">
        <v>70</v>
      </c>
      <c r="H270" s="142" t="str">
        <f t="shared" ca="1" si="309"/>
        <v/>
      </c>
      <c r="I270" s="140"/>
      <c r="J270" s="145" t="str">
        <f t="shared" si="310"/>
        <v/>
      </c>
      <c r="R270" s="34" t="str">
        <f t="shared" ca="1" si="253"/>
        <v/>
      </c>
      <c r="V270" s="34" t="str">
        <f t="shared" ca="1" si="323"/>
        <v/>
      </c>
      <c r="X270" s="34" t="str">
        <f t="shared" ca="1" si="324"/>
        <v/>
      </c>
      <c r="AB270" s="18"/>
      <c r="AC270" s="2">
        <f t="shared" si="325"/>
        <v>70</v>
      </c>
      <c r="AD270" s="20"/>
      <c r="AE270" s="18"/>
      <c r="AF270" s="233"/>
      <c r="AG270" s="234"/>
      <c r="AH270" s="28"/>
      <c r="AI270" s="238" t="str">
        <f t="shared" ca="1" si="326"/>
        <v/>
      </c>
      <c r="AJ270" s="239"/>
      <c r="AK270" s="239"/>
      <c r="AL270" s="239"/>
      <c r="AM270" s="239"/>
      <c r="AN270" s="239"/>
      <c r="AO270" s="239"/>
      <c r="AP270" s="239"/>
      <c r="AQ270" s="240"/>
      <c r="AR270" s="28"/>
      <c r="AS270" s="138" t="str">
        <f t="shared" ca="1" si="327"/>
        <v/>
      </c>
      <c r="AT270" s="19"/>
      <c r="AU270" s="169" t="str">
        <f>IFERROR(IF($AF270="","",IF($BO270="","",IF($BO270&lt;1,"",COUNTIFS($AF$101:$AF270,$AF270,$BO$101:$BO270,"&gt;=1")))),"")</f>
        <v/>
      </c>
      <c r="AV270" s="20"/>
      <c r="AZ270" s="36" t="str">
        <f>IFERROR(IF($AF270="","",IF($AG270=GRADE.LTR\W,GRADE.LTR\W,IF($AG270="",GRADE.LTR\W,(  IF($X270=LVL\REM,GRADE.LTR\P,GRADE.LTR\C)  )))),"")</f>
        <v/>
      </c>
      <c r="BM270" s="35" t="str">
        <f t="shared" si="328"/>
        <v/>
      </c>
      <c r="BN270" s="33"/>
      <c r="BO270" s="35" t="str">
        <f t="shared" si="329"/>
        <v/>
      </c>
      <c r="BP270" s="33"/>
      <c r="BQ270" s="35" t="str">
        <f t="shared" si="330"/>
        <v/>
      </c>
      <c r="BS270" s="37" t="str">
        <f t="shared" si="331"/>
        <v/>
      </c>
      <c r="BT270" s="43"/>
      <c r="BU270" s="37" t="str">
        <f t="shared" si="338"/>
        <v/>
      </c>
      <c r="BZ270" s="34" t="str">
        <f t="shared" ca="1" si="332"/>
        <v/>
      </c>
      <c r="CI270" s="44" t="str">
        <f t="shared" si="333"/>
        <v/>
      </c>
      <c r="CM270" s="35"/>
      <c r="CN270" s="33"/>
      <c r="CO270" s="35"/>
      <c r="CP270" s="33"/>
      <c r="CQ270" s="35" t="str">
        <f t="shared" si="311"/>
        <v/>
      </c>
      <c r="CS270" s="37" t="str">
        <f t="shared" si="312"/>
        <v/>
      </c>
      <c r="CT270" s="43"/>
      <c r="CU270" s="37" t="str">
        <f t="shared" si="339"/>
        <v/>
      </c>
      <c r="CW270" s="37" t="str">
        <f>IFERROR(IFERROR(IF(CI270="","",SUMIFS(CU$101:CU270,$B$101:$B270,SWITCH\CALC\ACTIVE&amp;"*",$X$101:$X270, IF(CALCULATOR\LVL\FORMAT\ENTRY&lt;&gt;MARKER\CHECK,LVL\COL,"&gt;"""))),"") / IFERROR(IF(CI270="","",SUMIFS($BO$101:$BO270,$B$101:$B270,SWITCH\CALC\ACTIVE&amp;"*",$X$101:$X270, IF(CALCULATOR\LVL\FORMAT\ENTRY&lt;&gt;MARKER\CHECK,LVL\COL,"&gt;"""))),""),"")</f>
        <v/>
      </c>
      <c r="DI270" s="44" t="str">
        <f t="shared" si="334"/>
        <v/>
      </c>
      <c r="DM270" s="35"/>
      <c r="DN270" s="33"/>
      <c r="DO270" s="35"/>
      <c r="DP270" s="33"/>
      <c r="DQ270" s="35" t="str">
        <f t="shared" si="313"/>
        <v/>
      </c>
      <c r="DS270" s="37" t="str">
        <f t="shared" si="314"/>
        <v/>
      </c>
      <c r="DT270" s="43"/>
      <c r="DU270" s="37" t="str">
        <f t="shared" si="340"/>
        <v/>
      </c>
      <c r="DW270" s="37" t="str">
        <f>IFERROR(IFERROR(IF(DI270="","",SUMIFS(DU$101:DU270,$B$101:$B270,SWITCH\CALC\ACTIVE&amp;"*",$X$101:$X270, IF(CALCULATOR\LVL\FORMAT\ENTRY&lt;&gt;MARKER\CHECK,LVL\COL,"&gt;"""))),"") / IFERROR(IF(DI270="","",SUMIFS($BO$101:$BO270,$B$101:$B270,SWITCH\CALC\ACTIVE&amp;"*",$X$101:$X270, IF(CALCULATOR\LVL\FORMAT\ENTRY&lt;&gt;MARKER\CHECK,LVL\COL,"&gt;"""))),""),"")</f>
        <v/>
      </c>
      <c r="EI270" s="44" t="str">
        <f t="shared" si="335"/>
        <v/>
      </c>
      <c r="EM270" s="35"/>
      <c r="EN270" s="33"/>
      <c r="EO270" s="35"/>
      <c r="EP270" s="33"/>
      <c r="EQ270" s="35" t="str">
        <f t="shared" si="315"/>
        <v/>
      </c>
      <c r="ES270" s="37" t="str">
        <f t="shared" si="316"/>
        <v/>
      </c>
      <c r="ET270" s="43"/>
      <c r="EU270" s="37" t="str">
        <f t="shared" si="341"/>
        <v/>
      </c>
      <c r="EW270" s="37" t="str">
        <f>IFERROR(IFERROR(IF(EI270="","",SUMIFS(EU$101:EU270,$B$101:$B270,SWITCH\CALC\ACTIVE&amp;"*",$X$101:$X270, IF(CALCULATOR\LVL\FORMAT\ENTRY&lt;&gt;MARKER\CHECK,LVL\COL,"&gt;"""))),"") / IFERROR(IF(EI270="","",SUMIFS($BO$101:$BO270,$B$101:$B270,SWITCH\CALC\ACTIVE&amp;"*",$X$101:$X270, IF(CALCULATOR\LVL\FORMAT\ENTRY&lt;&gt;MARKER\CHECK,LVL\COL,"&gt;"""))),""),"")</f>
        <v/>
      </c>
      <c r="FI270" s="44" t="str">
        <f t="shared" si="336"/>
        <v/>
      </c>
      <c r="FM270" s="35"/>
      <c r="FN270" s="33"/>
      <c r="FO270" s="35"/>
      <c r="FP270" s="33"/>
      <c r="FQ270" s="35" t="str">
        <f t="shared" si="317"/>
        <v/>
      </c>
      <c r="FS270" s="37" t="str">
        <f t="shared" si="261"/>
        <v/>
      </c>
      <c r="FT270" s="43"/>
      <c r="FU270" s="37" t="str">
        <f t="shared" si="342"/>
        <v/>
      </c>
      <c r="FW270" s="37" t="str">
        <f>IFERROR(IFERROR(IF(FI270="","",SUMIFS(FU$101:FU270,$B$101:$B270,SWITCH\CALC\ACTIVE&amp;"*",$X$101:$X270, IF(CALCULATOR\LVL\FORMAT\ENTRY&lt;&gt;MARKER\CHECK,LVL\COL,"&gt;"""))),"") / IFERROR(IF(FI270="","",SUMIFS($BO$101:$BO270,$B$101:$B270,SWITCH\CALC\ACTIVE&amp;"*",$X$101:$X270, IF(CALCULATOR\LVL\FORMAT\ENTRY&lt;&gt;MARKER\CHECK,LVL\COL,"&gt;"""))),""),"")</f>
        <v/>
      </c>
      <c r="FX270" s="175"/>
      <c r="FZ270" s="37" t="str">
        <f t="shared" ca="1" si="318"/>
        <v/>
      </c>
      <c r="GA270" s="37" t="str">
        <f t="shared" ref="GA270:GM270" ca="1" si="347">IFERROR(IF($J270=LARGE($J$101:$J$300,GA$98), ( INDEX( INDIRECT($FY$95),MATCH(LARGE($J$101:$J$300,GA$98),$J$101:$J$300,0)) ), FZ270 ),"")</f>
        <v/>
      </c>
      <c r="GB270" s="37" t="str">
        <f t="shared" ca="1" si="347"/>
        <v/>
      </c>
      <c r="GC270" s="37" t="str">
        <f t="shared" ca="1" si="347"/>
        <v/>
      </c>
      <c r="GD270" s="37" t="str">
        <f t="shared" ca="1" si="347"/>
        <v/>
      </c>
      <c r="GE270" s="37" t="str">
        <f t="shared" ca="1" si="347"/>
        <v/>
      </c>
      <c r="GF270" s="37" t="str">
        <f t="shared" ca="1" si="347"/>
        <v/>
      </c>
      <c r="GG270" s="37" t="str">
        <f t="shared" ca="1" si="347"/>
        <v/>
      </c>
      <c r="GH270" s="37" t="str">
        <f t="shared" ca="1" si="347"/>
        <v/>
      </c>
      <c r="GI270" s="37" t="str">
        <f t="shared" ca="1" si="347"/>
        <v/>
      </c>
      <c r="GJ270" s="37" t="str">
        <f t="shared" ca="1" si="347"/>
        <v/>
      </c>
      <c r="GK270" s="37" t="str">
        <f t="shared" ca="1" si="347"/>
        <v/>
      </c>
      <c r="GL270" s="37" t="str">
        <f t="shared" ca="1" si="347"/>
        <v/>
      </c>
      <c r="GM270" s="37" t="str">
        <f t="shared" ca="1" si="347"/>
        <v/>
      </c>
    </row>
    <row r="271" spans="2:195" ht="22.5" customHeight="1" thickTop="1" thickBot="1">
      <c r="B271" s="1" t="str">
        <f t="array" ref="B271">IFERROR(IF($AF271="","",IF($C271=SWITCH\CALC\INACTV,SWITCH\CALC\INACTV,IF($AG271="",SWITCH\CALC\ACTIVE.EST,IF(AND(LARGE(IF($AF$101:$AF$300=$AF271,$AU$101:$AU$300),1)&gt;1,$AU271=1),SWITCH\CALC\INACTV,SWITCH\CALC\ACTIVE)))),"")</f>
        <v/>
      </c>
      <c r="C271" s="1" t="str">
        <f>IFERROR(IF($AF271="","",IF(AND(CALCULATOR\LVL\FORMAT\ENTRY="",$X271&lt;&gt;LVL\COL),SWITCH\CALC\INACTV,IF($AU271=1,IF(COUNTIFS($AU272:$AU$325,"&gt;"&amp;1,$AF272:$AF$325,$AF271)&gt;0,SWITCH\CALC\INACTV,SWITCH\CALC\ACTIVE),IF($AF271="","",SWITCH\CALC\ACTIVE)))),"")</f>
        <v/>
      </c>
      <c r="F271" s="1">
        <v>71</v>
      </c>
      <c r="H271" s="142" t="str">
        <f t="shared" ca="1" si="309"/>
        <v/>
      </c>
      <c r="I271" s="140"/>
      <c r="J271" s="145" t="str">
        <f t="shared" si="310"/>
        <v/>
      </c>
      <c r="R271" s="34" t="str">
        <f t="shared" ca="1" si="253"/>
        <v/>
      </c>
      <c r="V271" s="34" t="str">
        <f t="shared" ca="1" si="323"/>
        <v/>
      </c>
      <c r="X271" s="34" t="str">
        <f t="shared" ca="1" si="324"/>
        <v/>
      </c>
      <c r="AB271" s="18"/>
      <c r="AC271" s="2">
        <f t="shared" si="325"/>
        <v>71</v>
      </c>
      <c r="AD271" s="20"/>
      <c r="AE271" s="18"/>
      <c r="AF271" s="233"/>
      <c r="AG271" s="234"/>
      <c r="AH271" s="28"/>
      <c r="AI271" s="238" t="str">
        <f t="shared" ca="1" si="326"/>
        <v/>
      </c>
      <c r="AJ271" s="239"/>
      <c r="AK271" s="239"/>
      <c r="AL271" s="239"/>
      <c r="AM271" s="239"/>
      <c r="AN271" s="239"/>
      <c r="AO271" s="239"/>
      <c r="AP271" s="239"/>
      <c r="AQ271" s="240"/>
      <c r="AR271" s="28"/>
      <c r="AS271" s="138" t="str">
        <f t="shared" ca="1" si="327"/>
        <v/>
      </c>
      <c r="AT271" s="19"/>
      <c r="AU271" s="169" t="str">
        <f>IFERROR(IF($AF271="","",IF($BO271="","",IF($BO271&lt;1,"",COUNTIFS($AF$101:$AF271,$AF271,$BO$101:$BO271,"&gt;=1")))),"")</f>
        <v/>
      </c>
      <c r="AV271" s="20"/>
      <c r="AZ271" s="36" t="str">
        <f>IFERROR(IF($AF271="","",IF($AG271=GRADE.LTR\W,GRADE.LTR\W,IF($AG271="",GRADE.LTR\W,(  IF($X271=LVL\REM,GRADE.LTR\P,GRADE.LTR\C)  )))),"")</f>
        <v/>
      </c>
      <c r="BM271" s="35" t="str">
        <f t="shared" si="328"/>
        <v/>
      </c>
      <c r="BN271" s="33"/>
      <c r="BO271" s="35" t="str">
        <f t="shared" si="329"/>
        <v/>
      </c>
      <c r="BP271" s="33"/>
      <c r="BQ271" s="35" t="str">
        <f t="shared" si="330"/>
        <v/>
      </c>
      <c r="BS271" s="37" t="str">
        <f t="shared" si="331"/>
        <v/>
      </c>
      <c r="BT271" s="43"/>
      <c r="BU271" s="37" t="str">
        <f t="shared" si="338"/>
        <v/>
      </c>
      <c r="BZ271" s="34" t="str">
        <f t="shared" ca="1" si="332"/>
        <v/>
      </c>
      <c r="CI271" s="44" t="str">
        <f t="shared" si="333"/>
        <v/>
      </c>
      <c r="CM271" s="35"/>
      <c r="CN271" s="33"/>
      <c r="CO271" s="35"/>
      <c r="CP271" s="33"/>
      <c r="CQ271" s="35" t="str">
        <f t="shared" si="311"/>
        <v/>
      </c>
      <c r="CS271" s="37" t="str">
        <f t="shared" si="312"/>
        <v/>
      </c>
      <c r="CT271" s="43"/>
      <c r="CU271" s="37" t="str">
        <f t="shared" si="339"/>
        <v/>
      </c>
      <c r="CW271" s="37" t="str">
        <f>IFERROR(IFERROR(IF(CI271="","",SUMIFS(CU$101:CU271,$B$101:$B271,SWITCH\CALC\ACTIVE&amp;"*",$X$101:$X271, IF(CALCULATOR\LVL\FORMAT\ENTRY&lt;&gt;MARKER\CHECK,LVL\COL,"&gt;"""))),"") / IFERROR(IF(CI271="","",SUMIFS($BO$101:$BO271,$B$101:$B271,SWITCH\CALC\ACTIVE&amp;"*",$X$101:$X271, IF(CALCULATOR\LVL\FORMAT\ENTRY&lt;&gt;MARKER\CHECK,LVL\COL,"&gt;"""))),""),"")</f>
        <v/>
      </c>
      <c r="DI271" s="44" t="str">
        <f t="shared" si="334"/>
        <v/>
      </c>
      <c r="DM271" s="35"/>
      <c r="DN271" s="33"/>
      <c r="DO271" s="35"/>
      <c r="DP271" s="33"/>
      <c r="DQ271" s="35" t="str">
        <f t="shared" si="313"/>
        <v/>
      </c>
      <c r="DS271" s="37" t="str">
        <f t="shared" si="314"/>
        <v/>
      </c>
      <c r="DT271" s="43"/>
      <c r="DU271" s="37" t="str">
        <f t="shared" si="340"/>
        <v/>
      </c>
      <c r="DW271" s="37" t="str">
        <f>IFERROR(IFERROR(IF(DI271="","",SUMIFS(DU$101:DU271,$B$101:$B271,SWITCH\CALC\ACTIVE&amp;"*",$X$101:$X271, IF(CALCULATOR\LVL\FORMAT\ENTRY&lt;&gt;MARKER\CHECK,LVL\COL,"&gt;"""))),"") / IFERROR(IF(DI271="","",SUMIFS($BO$101:$BO271,$B$101:$B271,SWITCH\CALC\ACTIVE&amp;"*",$X$101:$X271, IF(CALCULATOR\LVL\FORMAT\ENTRY&lt;&gt;MARKER\CHECK,LVL\COL,"&gt;"""))),""),"")</f>
        <v/>
      </c>
      <c r="EI271" s="44" t="str">
        <f t="shared" si="335"/>
        <v/>
      </c>
      <c r="EM271" s="35"/>
      <c r="EN271" s="33"/>
      <c r="EO271" s="35"/>
      <c r="EP271" s="33"/>
      <c r="EQ271" s="35" t="str">
        <f t="shared" si="315"/>
        <v/>
      </c>
      <c r="ES271" s="37" t="str">
        <f t="shared" si="316"/>
        <v/>
      </c>
      <c r="ET271" s="43"/>
      <c r="EU271" s="37" t="str">
        <f t="shared" si="341"/>
        <v/>
      </c>
      <c r="EW271" s="37" t="str">
        <f>IFERROR(IFERROR(IF(EI271="","",SUMIFS(EU$101:EU271,$B$101:$B271,SWITCH\CALC\ACTIVE&amp;"*",$X$101:$X271, IF(CALCULATOR\LVL\FORMAT\ENTRY&lt;&gt;MARKER\CHECK,LVL\COL,"&gt;"""))),"") / IFERROR(IF(EI271="","",SUMIFS($BO$101:$BO271,$B$101:$B271,SWITCH\CALC\ACTIVE&amp;"*",$X$101:$X271, IF(CALCULATOR\LVL\FORMAT\ENTRY&lt;&gt;MARKER\CHECK,LVL\COL,"&gt;"""))),""),"")</f>
        <v/>
      </c>
      <c r="FI271" s="44" t="str">
        <f t="shared" si="336"/>
        <v/>
      </c>
      <c r="FM271" s="35"/>
      <c r="FN271" s="33"/>
      <c r="FO271" s="35"/>
      <c r="FP271" s="33"/>
      <c r="FQ271" s="35" t="str">
        <f t="shared" si="317"/>
        <v/>
      </c>
      <c r="FS271" s="37" t="str">
        <f t="shared" si="261"/>
        <v/>
      </c>
      <c r="FT271" s="43"/>
      <c r="FU271" s="37" t="str">
        <f t="shared" si="342"/>
        <v/>
      </c>
      <c r="FW271" s="37" t="str">
        <f>IFERROR(IFERROR(IF(FI271="","",SUMIFS(FU$101:FU271,$B$101:$B271,SWITCH\CALC\ACTIVE&amp;"*",$X$101:$X271, IF(CALCULATOR\LVL\FORMAT\ENTRY&lt;&gt;MARKER\CHECK,LVL\COL,"&gt;"""))),"") / IFERROR(IF(FI271="","",SUMIFS($BO$101:$BO271,$B$101:$B271,SWITCH\CALC\ACTIVE&amp;"*",$X$101:$X271, IF(CALCULATOR\LVL\FORMAT\ENTRY&lt;&gt;MARKER\CHECK,LVL\COL,"&gt;"""))),""),"")</f>
        <v/>
      </c>
      <c r="FX271" s="175"/>
      <c r="FZ271" s="37" t="str">
        <f t="shared" ca="1" si="318"/>
        <v/>
      </c>
      <c r="GA271" s="37" t="str">
        <f t="shared" ref="GA271:GM271" ca="1" si="348">IFERROR(IF($J271=LARGE($J$101:$J$300,GA$98), ( INDEX( INDIRECT($FY$95),MATCH(LARGE($J$101:$J$300,GA$98),$J$101:$J$300,0)) ), FZ271 ),"")</f>
        <v/>
      </c>
      <c r="GB271" s="37" t="str">
        <f t="shared" ca="1" si="348"/>
        <v/>
      </c>
      <c r="GC271" s="37" t="str">
        <f t="shared" ca="1" si="348"/>
        <v/>
      </c>
      <c r="GD271" s="37" t="str">
        <f t="shared" ca="1" si="348"/>
        <v/>
      </c>
      <c r="GE271" s="37" t="str">
        <f t="shared" ca="1" si="348"/>
        <v/>
      </c>
      <c r="GF271" s="37" t="str">
        <f t="shared" ca="1" si="348"/>
        <v/>
      </c>
      <c r="GG271" s="37" t="str">
        <f t="shared" ca="1" si="348"/>
        <v/>
      </c>
      <c r="GH271" s="37" t="str">
        <f t="shared" ca="1" si="348"/>
        <v/>
      </c>
      <c r="GI271" s="37" t="str">
        <f t="shared" ca="1" si="348"/>
        <v/>
      </c>
      <c r="GJ271" s="37" t="str">
        <f t="shared" ca="1" si="348"/>
        <v/>
      </c>
      <c r="GK271" s="37" t="str">
        <f t="shared" ca="1" si="348"/>
        <v/>
      </c>
      <c r="GL271" s="37" t="str">
        <f t="shared" ca="1" si="348"/>
        <v/>
      </c>
      <c r="GM271" s="37" t="str">
        <f t="shared" ca="1" si="348"/>
        <v/>
      </c>
    </row>
    <row r="272" spans="2:195" ht="22.5" customHeight="1" thickTop="1" thickBot="1">
      <c r="B272" s="1" t="str">
        <f t="array" ref="B272">IFERROR(IF($AF272="","",IF($C272=SWITCH\CALC\INACTV,SWITCH\CALC\INACTV,IF($AG272="",SWITCH\CALC\ACTIVE.EST,IF(AND(LARGE(IF($AF$101:$AF$300=$AF272,$AU$101:$AU$300),1)&gt;1,$AU272=1),SWITCH\CALC\INACTV,SWITCH\CALC\ACTIVE)))),"")</f>
        <v/>
      </c>
      <c r="C272" s="1" t="str">
        <f>IFERROR(IF($AF272="","",IF(AND(CALCULATOR\LVL\FORMAT\ENTRY="",$X272&lt;&gt;LVL\COL),SWITCH\CALC\INACTV,IF($AU272=1,IF(COUNTIFS($AU273:$AU$325,"&gt;"&amp;1,$AF273:$AF$325,$AF272)&gt;0,SWITCH\CALC\INACTV,SWITCH\CALC\ACTIVE),IF($AF272="","",SWITCH\CALC\ACTIVE)))),"")</f>
        <v/>
      </c>
      <c r="F272" s="1">
        <v>72</v>
      </c>
      <c r="H272" s="142" t="str">
        <f t="shared" ca="1" si="309"/>
        <v/>
      </c>
      <c r="I272" s="140"/>
      <c r="J272" s="145" t="str">
        <f t="shared" si="310"/>
        <v/>
      </c>
      <c r="R272" s="34" t="str">
        <f t="shared" ca="1" si="253"/>
        <v/>
      </c>
      <c r="V272" s="34" t="str">
        <f t="shared" ca="1" si="323"/>
        <v/>
      </c>
      <c r="X272" s="34" t="str">
        <f t="shared" ca="1" si="324"/>
        <v/>
      </c>
      <c r="AB272" s="18"/>
      <c r="AC272" s="2">
        <f t="shared" si="325"/>
        <v>72</v>
      </c>
      <c r="AD272" s="20"/>
      <c r="AE272" s="18"/>
      <c r="AF272" s="233"/>
      <c r="AG272" s="234"/>
      <c r="AH272" s="28"/>
      <c r="AI272" s="238" t="str">
        <f t="shared" ca="1" si="326"/>
        <v/>
      </c>
      <c r="AJ272" s="239"/>
      <c r="AK272" s="239"/>
      <c r="AL272" s="239"/>
      <c r="AM272" s="239"/>
      <c r="AN272" s="239"/>
      <c r="AO272" s="239"/>
      <c r="AP272" s="239"/>
      <c r="AQ272" s="240"/>
      <c r="AR272" s="28"/>
      <c r="AS272" s="138" t="str">
        <f t="shared" ca="1" si="327"/>
        <v/>
      </c>
      <c r="AT272" s="19"/>
      <c r="AU272" s="169" t="str">
        <f>IFERROR(IF($AF272="","",IF($BO272="","",IF($BO272&lt;1,"",COUNTIFS($AF$101:$AF272,$AF272,$BO$101:$BO272,"&gt;=1")))),"")</f>
        <v/>
      </c>
      <c r="AV272" s="20"/>
      <c r="AZ272" s="36" t="str">
        <f>IFERROR(IF($AF272="","",IF($AG272=GRADE.LTR\W,GRADE.LTR\W,IF($AG272="",GRADE.LTR\W,(  IF($X272=LVL\REM,GRADE.LTR\P,GRADE.LTR\C)  )))),"")</f>
        <v/>
      </c>
      <c r="BM272" s="35" t="str">
        <f t="shared" si="328"/>
        <v/>
      </c>
      <c r="BN272" s="33"/>
      <c r="BO272" s="35" t="str">
        <f t="shared" si="329"/>
        <v/>
      </c>
      <c r="BP272" s="33"/>
      <c r="BQ272" s="35" t="str">
        <f t="shared" si="330"/>
        <v/>
      </c>
      <c r="BS272" s="37" t="str">
        <f t="shared" si="331"/>
        <v/>
      </c>
      <c r="BT272" s="43"/>
      <c r="BU272" s="37" t="str">
        <f t="shared" si="338"/>
        <v/>
      </c>
      <c r="BZ272" s="34" t="str">
        <f t="shared" ca="1" si="332"/>
        <v/>
      </c>
      <c r="CI272" s="44" t="str">
        <f t="shared" si="333"/>
        <v/>
      </c>
      <c r="CM272" s="35"/>
      <c r="CN272" s="33"/>
      <c r="CO272" s="35"/>
      <c r="CP272" s="33"/>
      <c r="CQ272" s="35" t="str">
        <f t="shared" si="311"/>
        <v/>
      </c>
      <c r="CS272" s="37" t="str">
        <f t="shared" si="312"/>
        <v/>
      </c>
      <c r="CT272" s="43"/>
      <c r="CU272" s="37" t="str">
        <f t="shared" si="339"/>
        <v/>
      </c>
      <c r="CW272" s="37" t="str">
        <f>IFERROR(IFERROR(IF(CI272="","",SUMIFS(CU$101:CU272,$B$101:$B272,SWITCH\CALC\ACTIVE&amp;"*",$X$101:$X272, IF(CALCULATOR\LVL\FORMAT\ENTRY&lt;&gt;MARKER\CHECK,LVL\COL,"&gt;"""))),"") / IFERROR(IF(CI272="","",SUMIFS($BO$101:$BO272,$B$101:$B272,SWITCH\CALC\ACTIVE&amp;"*",$X$101:$X272, IF(CALCULATOR\LVL\FORMAT\ENTRY&lt;&gt;MARKER\CHECK,LVL\COL,"&gt;"""))),""),"")</f>
        <v/>
      </c>
      <c r="DI272" s="44" t="str">
        <f t="shared" si="334"/>
        <v/>
      </c>
      <c r="DM272" s="35"/>
      <c r="DN272" s="33"/>
      <c r="DO272" s="35"/>
      <c r="DP272" s="33"/>
      <c r="DQ272" s="35" t="str">
        <f t="shared" si="313"/>
        <v/>
      </c>
      <c r="DS272" s="37" t="str">
        <f t="shared" si="314"/>
        <v/>
      </c>
      <c r="DT272" s="43"/>
      <c r="DU272" s="37" t="str">
        <f t="shared" si="340"/>
        <v/>
      </c>
      <c r="DW272" s="37" t="str">
        <f>IFERROR(IFERROR(IF(DI272="","",SUMIFS(DU$101:DU272,$B$101:$B272,SWITCH\CALC\ACTIVE&amp;"*",$X$101:$X272, IF(CALCULATOR\LVL\FORMAT\ENTRY&lt;&gt;MARKER\CHECK,LVL\COL,"&gt;"""))),"") / IFERROR(IF(DI272="","",SUMIFS($BO$101:$BO272,$B$101:$B272,SWITCH\CALC\ACTIVE&amp;"*",$X$101:$X272, IF(CALCULATOR\LVL\FORMAT\ENTRY&lt;&gt;MARKER\CHECK,LVL\COL,"&gt;"""))),""),"")</f>
        <v/>
      </c>
      <c r="EI272" s="44" t="str">
        <f t="shared" si="335"/>
        <v/>
      </c>
      <c r="EM272" s="35"/>
      <c r="EN272" s="33"/>
      <c r="EO272" s="35"/>
      <c r="EP272" s="33"/>
      <c r="EQ272" s="35" t="str">
        <f t="shared" si="315"/>
        <v/>
      </c>
      <c r="ES272" s="37" t="str">
        <f t="shared" si="316"/>
        <v/>
      </c>
      <c r="ET272" s="43"/>
      <c r="EU272" s="37" t="str">
        <f t="shared" si="341"/>
        <v/>
      </c>
      <c r="EW272" s="37" t="str">
        <f>IFERROR(IFERROR(IF(EI272="","",SUMIFS(EU$101:EU272,$B$101:$B272,SWITCH\CALC\ACTIVE&amp;"*",$X$101:$X272, IF(CALCULATOR\LVL\FORMAT\ENTRY&lt;&gt;MARKER\CHECK,LVL\COL,"&gt;"""))),"") / IFERROR(IF(EI272="","",SUMIFS($BO$101:$BO272,$B$101:$B272,SWITCH\CALC\ACTIVE&amp;"*",$X$101:$X272, IF(CALCULATOR\LVL\FORMAT\ENTRY&lt;&gt;MARKER\CHECK,LVL\COL,"&gt;"""))),""),"")</f>
        <v/>
      </c>
      <c r="FI272" s="44" t="str">
        <f t="shared" si="336"/>
        <v/>
      </c>
      <c r="FM272" s="35"/>
      <c r="FN272" s="33"/>
      <c r="FO272" s="35"/>
      <c r="FP272" s="33"/>
      <c r="FQ272" s="35" t="str">
        <f t="shared" si="317"/>
        <v/>
      </c>
      <c r="FS272" s="37" t="str">
        <f t="shared" si="261"/>
        <v/>
      </c>
      <c r="FT272" s="43"/>
      <c r="FU272" s="37" t="str">
        <f t="shared" si="342"/>
        <v/>
      </c>
      <c r="FW272" s="37" t="str">
        <f>IFERROR(IFERROR(IF(FI272="","",SUMIFS(FU$101:FU272,$B$101:$B272,SWITCH\CALC\ACTIVE&amp;"*",$X$101:$X272, IF(CALCULATOR\LVL\FORMAT\ENTRY&lt;&gt;MARKER\CHECK,LVL\COL,"&gt;"""))),"") / IFERROR(IF(FI272="","",SUMIFS($BO$101:$BO272,$B$101:$B272,SWITCH\CALC\ACTIVE&amp;"*",$X$101:$X272, IF(CALCULATOR\LVL\FORMAT\ENTRY&lt;&gt;MARKER\CHECK,LVL\COL,"&gt;"""))),""),"")</f>
        <v/>
      </c>
      <c r="FX272" s="175"/>
      <c r="FZ272" s="37" t="str">
        <f t="shared" ca="1" si="318"/>
        <v/>
      </c>
      <c r="GA272" s="37" t="str">
        <f t="shared" ref="GA272:GM272" ca="1" si="349">IFERROR(IF($J272=LARGE($J$101:$J$300,GA$98), ( INDEX( INDIRECT($FY$95),MATCH(LARGE($J$101:$J$300,GA$98),$J$101:$J$300,0)) ), FZ272 ),"")</f>
        <v/>
      </c>
      <c r="GB272" s="37" t="str">
        <f t="shared" ca="1" si="349"/>
        <v/>
      </c>
      <c r="GC272" s="37" t="str">
        <f t="shared" ca="1" si="349"/>
        <v/>
      </c>
      <c r="GD272" s="37" t="str">
        <f t="shared" ca="1" si="349"/>
        <v/>
      </c>
      <c r="GE272" s="37" t="str">
        <f t="shared" ca="1" si="349"/>
        <v/>
      </c>
      <c r="GF272" s="37" t="str">
        <f t="shared" ca="1" si="349"/>
        <v/>
      </c>
      <c r="GG272" s="37" t="str">
        <f t="shared" ca="1" si="349"/>
        <v/>
      </c>
      <c r="GH272" s="37" t="str">
        <f t="shared" ca="1" si="349"/>
        <v/>
      </c>
      <c r="GI272" s="37" t="str">
        <f t="shared" ca="1" si="349"/>
        <v/>
      </c>
      <c r="GJ272" s="37" t="str">
        <f t="shared" ca="1" si="349"/>
        <v/>
      </c>
      <c r="GK272" s="37" t="str">
        <f t="shared" ca="1" si="349"/>
        <v/>
      </c>
      <c r="GL272" s="37" t="str">
        <f t="shared" ca="1" si="349"/>
        <v/>
      </c>
      <c r="GM272" s="37" t="str">
        <f t="shared" ca="1" si="349"/>
        <v/>
      </c>
    </row>
    <row r="273" spans="2:195" ht="22.5" customHeight="1" thickTop="1" thickBot="1">
      <c r="B273" s="1" t="str">
        <f t="array" ref="B273">IFERROR(IF($AF273="","",IF($C273=SWITCH\CALC\INACTV,SWITCH\CALC\INACTV,IF($AG273="",SWITCH\CALC\ACTIVE.EST,IF(AND(LARGE(IF($AF$101:$AF$300=$AF273,$AU$101:$AU$300),1)&gt;1,$AU273=1),SWITCH\CALC\INACTV,SWITCH\CALC\ACTIVE)))),"")</f>
        <v/>
      </c>
      <c r="C273" s="1" t="str">
        <f>IFERROR(IF($AF273="","",IF(AND(CALCULATOR\LVL\FORMAT\ENTRY="",$X273&lt;&gt;LVL\COL),SWITCH\CALC\INACTV,IF($AU273=1,IF(COUNTIFS($AU274:$AU$325,"&gt;"&amp;1,$AF274:$AF$325,$AF273)&gt;0,SWITCH\CALC\INACTV,SWITCH\CALC\ACTIVE),IF($AF273="","",SWITCH\CALC\ACTIVE)))),"")</f>
        <v/>
      </c>
      <c r="F273" s="1">
        <v>73</v>
      </c>
      <c r="H273" s="142" t="str">
        <f t="shared" ca="1" si="309"/>
        <v/>
      </c>
      <c r="I273" s="140"/>
      <c r="J273" s="145" t="str">
        <f t="shared" si="310"/>
        <v/>
      </c>
      <c r="R273" s="34" t="str">
        <f t="shared" ca="1" si="253"/>
        <v/>
      </c>
      <c r="V273" s="34" t="str">
        <f t="shared" ca="1" si="323"/>
        <v/>
      </c>
      <c r="X273" s="34" t="str">
        <f t="shared" ca="1" si="324"/>
        <v/>
      </c>
      <c r="AB273" s="18"/>
      <c r="AC273" s="2">
        <f t="shared" si="325"/>
        <v>73</v>
      </c>
      <c r="AD273" s="20"/>
      <c r="AE273" s="18"/>
      <c r="AF273" s="233"/>
      <c r="AG273" s="234"/>
      <c r="AH273" s="28"/>
      <c r="AI273" s="238" t="str">
        <f t="shared" ca="1" si="326"/>
        <v/>
      </c>
      <c r="AJ273" s="239"/>
      <c r="AK273" s="239"/>
      <c r="AL273" s="239"/>
      <c r="AM273" s="239"/>
      <c r="AN273" s="239"/>
      <c r="AO273" s="239"/>
      <c r="AP273" s="239"/>
      <c r="AQ273" s="240"/>
      <c r="AR273" s="28"/>
      <c r="AS273" s="138" t="str">
        <f t="shared" ca="1" si="327"/>
        <v/>
      </c>
      <c r="AT273" s="19"/>
      <c r="AU273" s="169" t="str">
        <f>IFERROR(IF($AF273="","",IF($BO273="","",IF($BO273&lt;1,"",COUNTIFS($AF$101:$AF273,$AF273,$BO$101:$BO273,"&gt;=1")))),"")</f>
        <v/>
      </c>
      <c r="AV273" s="20"/>
      <c r="AZ273" s="36" t="str">
        <f>IFERROR(IF($AF273="","",IF($AG273=GRADE.LTR\W,GRADE.LTR\W,IF($AG273="",GRADE.LTR\W,(  IF($X273=LVL\REM,GRADE.LTR\P,GRADE.LTR\C)  )))),"")</f>
        <v/>
      </c>
      <c r="BM273" s="35" t="str">
        <f t="shared" si="328"/>
        <v/>
      </c>
      <c r="BN273" s="33"/>
      <c r="BO273" s="35" t="str">
        <f t="shared" si="329"/>
        <v/>
      </c>
      <c r="BP273" s="33"/>
      <c r="BQ273" s="35" t="str">
        <f t="shared" si="330"/>
        <v/>
      </c>
      <c r="BS273" s="37" t="str">
        <f t="shared" si="331"/>
        <v/>
      </c>
      <c r="BT273" s="43"/>
      <c r="BU273" s="37" t="str">
        <f t="shared" si="338"/>
        <v/>
      </c>
      <c r="BZ273" s="34" t="str">
        <f t="shared" ca="1" si="332"/>
        <v/>
      </c>
      <c r="CI273" s="44" t="str">
        <f t="shared" si="333"/>
        <v/>
      </c>
      <c r="CM273" s="35"/>
      <c r="CN273" s="33"/>
      <c r="CO273" s="35"/>
      <c r="CP273" s="33"/>
      <c r="CQ273" s="35" t="str">
        <f t="shared" si="311"/>
        <v/>
      </c>
      <c r="CS273" s="37" t="str">
        <f t="shared" si="312"/>
        <v/>
      </c>
      <c r="CT273" s="43"/>
      <c r="CU273" s="37" t="str">
        <f t="shared" si="339"/>
        <v/>
      </c>
      <c r="CW273" s="37" t="str">
        <f>IFERROR(IFERROR(IF(CI273="","",SUMIFS(CU$101:CU273,$B$101:$B273,SWITCH\CALC\ACTIVE&amp;"*",$X$101:$X273, IF(CALCULATOR\LVL\FORMAT\ENTRY&lt;&gt;MARKER\CHECK,LVL\COL,"&gt;"""))),"") / IFERROR(IF(CI273="","",SUMIFS($BO$101:$BO273,$B$101:$B273,SWITCH\CALC\ACTIVE&amp;"*",$X$101:$X273, IF(CALCULATOR\LVL\FORMAT\ENTRY&lt;&gt;MARKER\CHECK,LVL\COL,"&gt;"""))),""),"")</f>
        <v/>
      </c>
      <c r="DI273" s="44" t="str">
        <f t="shared" si="334"/>
        <v/>
      </c>
      <c r="DM273" s="35"/>
      <c r="DN273" s="33"/>
      <c r="DO273" s="35"/>
      <c r="DP273" s="33"/>
      <c r="DQ273" s="35" t="str">
        <f t="shared" si="313"/>
        <v/>
      </c>
      <c r="DS273" s="37" t="str">
        <f t="shared" si="314"/>
        <v/>
      </c>
      <c r="DT273" s="43"/>
      <c r="DU273" s="37" t="str">
        <f t="shared" si="340"/>
        <v/>
      </c>
      <c r="DW273" s="37" t="str">
        <f>IFERROR(IFERROR(IF(DI273="","",SUMIFS(DU$101:DU273,$B$101:$B273,SWITCH\CALC\ACTIVE&amp;"*",$X$101:$X273, IF(CALCULATOR\LVL\FORMAT\ENTRY&lt;&gt;MARKER\CHECK,LVL\COL,"&gt;"""))),"") / IFERROR(IF(DI273="","",SUMIFS($BO$101:$BO273,$B$101:$B273,SWITCH\CALC\ACTIVE&amp;"*",$X$101:$X273, IF(CALCULATOR\LVL\FORMAT\ENTRY&lt;&gt;MARKER\CHECK,LVL\COL,"&gt;"""))),""),"")</f>
        <v/>
      </c>
      <c r="EI273" s="44" t="str">
        <f t="shared" si="335"/>
        <v/>
      </c>
      <c r="EM273" s="35"/>
      <c r="EN273" s="33"/>
      <c r="EO273" s="35"/>
      <c r="EP273" s="33"/>
      <c r="EQ273" s="35" t="str">
        <f t="shared" si="315"/>
        <v/>
      </c>
      <c r="ES273" s="37" t="str">
        <f t="shared" si="316"/>
        <v/>
      </c>
      <c r="ET273" s="43"/>
      <c r="EU273" s="37" t="str">
        <f t="shared" si="341"/>
        <v/>
      </c>
      <c r="EW273" s="37" t="str">
        <f>IFERROR(IFERROR(IF(EI273="","",SUMIFS(EU$101:EU273,$B$101:$B273,SWITCH\CALC\ACTIVE&amp;"*",$X$101:$X273, IF(CALCULATOR\LVL\FORMAT\ENTRY&lt;&gt;MARKER\CHECK,LVL\COL,"&gt;"""))),"") / IFERROR(IF(EI273="","",SUMIFS($BO$101:$BO273,$B$101:$B273,SWITCH\CALC\ACTIVE&amp;"*",$X$101:$X273, IF(CALCULATOR\LVL\FORMAT\ENTRY&lt;&gt;MARKER\CHECK,LVL\COL,"&gt;"""))),""),"")</f>
        <v/>
      </c>
      <c r="FI273" s="44" t="str">
        <f t="shared" si="336"/>
        <v/>
      </c>
      <c r="FM273" s="35"/>
      <c r="FN273" s="33"/>
      <c r="FO273" s="35"/>
      <c r="FP273" s="33"/>
      <c r="FQ273" s="35" t="str">
        <f t="shared" si="317"/>
        <v/>
      </c>
      <c r="FS273" s="37" t="str">
        <f t="shared" si="261"/>
        <v/>
      </c>
      <c r="FT273" s="43"/>
      <c r="FU273" s="37" t="str">
        <f t="shared" si="342"/>
        <v/>
      </c>
      <c r="FW273" s="37" t="str">
        <f>IFERROR(IFERROR(IF(FI273="","",SUMIFS(FU$101:FU273,$B$101:$B273,SWITCH\CALC\ACTIVE&amp;"*",$X$101:$X273, IF(CALCULATOR\LVL\FORMAT\ENTRY&lt;&gt;MARKER\CHECK,LVL\COL,"&gt;"""))),"") / IFERROR(IF(FI273="","",SUMIFS($BO$101:$BO273,$B$101:$B273,SWITCH\CALC\ACTIVE&amp;"*",$X$101:$X273, IF(CALCULATOR\LVL\FORMAT\ENTRY&lt;&gt;MARKER\CHECK,LVL\COL,"&gt;"""))),""),"")</f>
        <v/>
      </c>
      <c r="FX273" s="175"/>
      <c r="FZ273" s="37" t="str">
        <f t="shared" ca="1" si="318"/>
        <v/>
      </c>
      <c r="GA273" s="37" t="str">
        <f t="shared" ref="GA273:GM273" ca="1" si="350">IFERROR(IF($J273=LARGE($J$101:$J$300,GA$98), ( INDEX( INDIRECT($FY$95),MATCH(LARGE($J$101:$J$300,GA$98),$J$101:$J$300,0)) ), FZ273 ),"")</f>
        <v/>
      </c>
      <c r="GB273" s="37" t="str">
        <f t="shared" ca="1" si="350"/>
        <v/>
      </c>
      <c r="GC273" s="37" t="str">
        <f t="shared" ca="1" si="350"/>
        <v/>
      </c>
      <c r="GD273" s="37" t="str">
        <f t="shared" ca="1" si="350"/>
        <v/>
      </c>
      <c r="GE273" s="37" t="str">
        <f t="shared" ca="1" si="350"/>
        <v/>
      </c>
      <c r="GF273" s="37" t="str">
        <f t="shared" ca="1" si="350"/>
        <v/>
      </c>
      <c r="GG273" s="37" t="str">
        <f t="shared" ca="1" si="350"/>
        <v/>
      </c>
      <c r="GH273" s="37" t="str">
        <f t="shared" ca="1" si="350"/>
        <v/>
      </c>
      <c r="GI273" s="37" t="str">
        <f t="shared" ca="1" si="350"/>
        <v/>
      </c>
      <c r="GJ273" s="37" t="str">
        <f t="shared" ca="1" si="350"/>
        <v/>
      </c>
      <c r="GK273" s="37" t="str">
        <f t="shared" ca="1" si="350"/>
        <v/>
      </c>
      <c r="GL273" s="37" t="str">
        <f t="shared" ca="1" si="350"/>
        <v/>
      </c>
      <c r="GM273" s="37" t="str">
        <f t="shared" ca="1" si="350"/>
        <v/>
      </c>
    </row>
    <row r="274" spans="2:195" ht="22.5" customHeight="1" thickTop="1" thickBot="1">
      <c r="B274" s="1" t="str">
        <f t="array" ref="B274">IFERROR(IF($AF274="","",IF($C274=SWITCH\CALC\INACTV,SWITCH\CALC\INACTV,IF($AG274="",SWITCH\CALC\ACTIVE.EST,IF(AND(LARGE(IF($AF$101:$AF$300=$AF274,$AU$101:$AU$300),1)&gt;1,$AU274=1),SWITCH\CALC\INACTV,SWITCH\CALC\ACTIVE)))),"")</f>
        <v/>
      </c>
      <c r="C274" s="1" t="str">
        <f>IFERROR(IF($AF274="","",IF(AND(CALCULATOR\LVL\FORMAT\ENTRY="",$X274&lt;&gt;LVL\COL),SWITCH\CALC\INACTV,IF($AU274=1,IF(COUNTIFS($AU275:$AU$325,"&gt;"&amp;1,$AF275:$AF$325,$AF274)&gt;0,SWITCH\CALC\INACTV,SWITCH\CALC\ACTIVE),IF($AF274="","",SWITCH\CALC\ACTIVE)))),"")</f>
        <v/>
      </c>
      <c r="F274" s="1">
        <v>74</v>
      </c>
      <c r="H274" s="142" t="str">
        <f t="shared" ca="1" si="309"/>
        <v/>
      </c>
      <c r="I274" s="140"/>
      <c r="J274" s="145" t="str">
        <f t="shared" si="310"/>
        <v/>
      </c>
      <c r="R274" s="34" t="str">
        <f t="shared" ca="1" si="253"/>
        <v/>
      </c>
      <c r="V274" s="34" t="str">
        <f t="shared" ca="1" si="323"/>
        <v/>
      </c>
      <c r="X274" s="34" t="str">
        <f t="shared" ca="1" si="324"/>
        <v/>
      </c>
      <c r="AB274" s="18"/>
      <c r="AC274" s="2">
        <f t="shared" si="325"/>
        <v>74</v>
      </c>
      <c r="AD274" s="20"/>
      <c r="AE274" s="18"/>
      <c r="AF274" s="233"/>
      <c r="AG274" s="234"/>
      <c r="AH274" s="28"/>
      <c r="AI274" s="238" t="str">
        <f t="shared" ca="1" si="326"/>
        <v/>
      </c>
      <c r="AJ274" s="239"/>
      <c r="AK274" s="239"/>
      <c r="AL274" s="239"/>
      <c r="AM274" s="239"/>
      <c r="AN274" s="239"/>
      <c r="AO274" s="239"/>
      <c r="AP274" s="239"/>
      <c r="AQ274" s="240"/>
      <c r="AR274" s="28"/>
      <c r="AS274" s="138" t="str">
        <f t="shared" ca="1" si="327"/>
        <v/>
      </c>
      <c r="AT274" s="19"/>
      <c r="AU274" s="169" t="str">
        <f>IFERROR(IF($AF274="","",IF($BO274="","",IF($BO274&lt;1,"",COUNTIFS($AF$101:$AF274,$AF274,$BO$101:$BO274,"&gt;=1")))),"")</f>
        <v/>
      </c>
      <c r="AV274" s="20"/>
      <c r="AZ274" s="36" t="str">
        <f>IFERROR(IF($AF274="","",IF($AG274=GRADE.LTR\W,GRADE.LTR\W,IF($AG274="",GRADE.LTR\W,(  IF($X274=LVL\REM,GRADE.LTR\P,GRADE.LTR\C)  )))),"")</f>
        <v/>
      </c>
      <c r="BM274" s="35" t="str">
        <f t="shared" si="328"/>
        <v/>
      </c>
      <c r="BN274" s="33"/>
      <c r="BO274" s="35" t="str">
        <f t="shared" si="329"/>
        <v/>
      </c>
      <c r="BP274" s="33"/>
      <c r="BQ274" s="35" t="str">
        <f t="shared" si="330"/>
        <v/>
      </c>
      <c r="BS274" s="37" t="str">
        <f t="shared" si="331"/>
        <v/>
      </c>
      <c r="BT274" s="43"/>
      <c r="BU274" s="37" t="str">
        <f t="shared" si="338"/>
        <v/>
      </c>
      <c r="BZ274" s="34" t="str">
        <f t="shared" ca="1" si="332"/>
        <v/>
      </c>
      <c r="CI274" s="44" t="str">
        <f t="shared" si="333"/>
        <v/>
      </c>
      <c r="CM274" s="35"/>
      <c r="CN274" s="33"/>
      <c r="CO274" s="35"/>
      <c r="CP274" s="33"/>
      <c r="CQ274" s="35" t="str">
        <f t="shared" si="311"/>
        <v/>
      </c>
      <c r="CS274" s="37" t="str">
        <f t="shared" si="312"/>
        <v/>
      </c>
      <c r="CT274" s="43"/>
      <c r="CU274" s="37" t="str">
        <f t="shared" si="339"/>
        <v/>
      </c>
      <c r="CW274" s="37" t="str">
        <f>IFERROR(IFERROR(IF(CI274="","",SUMIFS(CU$101:CU274,$B$101:$B274,SWITCH\CALC\ACTIVE&amp;"*",$X$101:$X274, IF(CALCULATOR\LVL\FORMAT\ENTRY&lt;&gt;MARKER\CHECK,LVL\COL,"&gt;"""))),"") / IFERROR(IF(CI274="","",SUMIFS($BO$101:$BO274,$B$101:$B274,SWITCH\CALC\ACTIVE&amp;"*",$X$101:$X274, IF(CALCULATOR\LVL\FORMAT\ENTRY&lt;&gt;MARKER\CHECK,LVL\COL,"&gt;"""))),""),"")</f>
        <v/>
      </c>
      <c r="DI274" s="44" t="str">
        <f t="shared" si="334"/>
        <v/>
      </c>
      <c r="DM274" s="35"/>
      <c r="DN274" s="33"/>
      <c r="DO274" s="35"/>
      <c r="DP274" s="33"/>
      <c r="DQ274" s="35" t="str">
        <f t="shared" si="313"/>
        <v/>
      </c>
      <c r="DS274" s="37" t="str">
        <f t="shared" si="314"/>
        <v/>
      </c>
      <c r="DT274" s="43"/>
      <c r="DU274" s="37" t="str">
        <f t="shared" si="340"/>
        <v/>
      </c>
      <c r="DW274" s="37" t="str">
        <f>IFERROR(IFERROR(IF(DI274="","",SUMIFS(DU$101:DU274,$B$101:$B274,SWITCH\CALC\ACTIVE&amp;"*",$X$101:$X274, IF(CALCULATOR\LVL\FORMAT\ENTRY&lt;&gt;MARKER\CHECK,LVL\COL,"&gt;"""))),"") / IFERROR(IF(DI274="","",SUMIFS($BO$101:$BO274,$B$101:$B274,SWITCH\CALC\ACTIVE&amp;"*",$X$101:$X274, IF(CALCULATOR\LVL\FORMAT\ENTRY&lt;&gt;MARKER\CHECK,LVL\COL,"&gt;"""))),""),"")</f>
        <v/>
      </c>
      <c r="EI274" s="44" t="str">
        <f t="shared" si="335"/>
        <v/>
      </c>
      <c r="EM274" s="35"/>
      <c r="EN274" s="33"/>
      <c r="EO274" s="35"/>
      <c r="EP274" s="33"/>
      <c r="EQ274" s="35" t="str">
        <f t="shared" si="315"/>
        <v/>
      </c>
      <c r="ES274" s="37" t="str">
        <f t="shared" si="316"/>
        <v/>
      </c>
      <c r="ET274" s="43"/>
      <c r="EU274" s="37" t="str">
        <f t="shared" si="341"/>
        <v/>
      </c>
      <c r="EW274" s="37" t="str">
        <f>IFERROR(IFERROR(IF(EI274="","",SUMIFS(EU$101:EU274,$B$101:$B274,SWITCH\CALC\ACTIVE&amp;"*",$X$101:$X274, IF(CALCULATOR\LVL\FORMAT\ENTRY&lt;&gt;MARKER\CHECK,LVL\COL,"&gt;"""))),"") / IFERROR(IF(EI274="","",SUMIFS($BO$101:$BO274,$B$101:$B274,SWITCH\CALC\ACTIVE&amp;"*",$X$101:$X274, IF(CALCULATOR\LVL\FORMAT\ENTRY&lt;&gt;MARKER\CHECK,LVL\COL,"&gt;"""))),""),"")</f>
        <v/>
      </c>
      <c r="FI274" s="44" t="str">
        <f t="shared" si="336"/>
        <v/>
      </c>
      <c r="FM274" s="35"/>
      <c r="FN274" s="33"/>
      <c r="FO274" s="35"/>
      <c r="FP274" s="33"/>
      <c r="FQ274" s="35" t="str">
        <f t="shared" si="317"/>
        <v/>
      </c>
      <c r="FS274" s="37" t="str">
        <f t="shared" si="261"/>
        <v/>
      </c>
      <c r="FT274" s="43"/>
      <c r="FU274" s="37" t="str">
        <f t="shared" si="342"/>
        <v/>
      </c>
      <c r="FW274" s="37" t="str">
        <f>IFERROR(IFERROR(IF(FI274="","",SUMIFS(FU$101:FU274,$B$101:$B274,SWITCH\CALC\ACTIVE&amp;"*",$X$101:$X274, IF(CALCULATOR\LVL\FORMAT\ENTRY&lt;&gt;MARKER\CHECK,LVL\COL,"&gt;"""))),"") / IFERROR(IF(FI274="","",SUMIFS($BO$101:$BO274,$B$101:$B274,SWITCH\CALC\ACTIVE&amp;"*",$X$101:$X274, IF(CALCULATOR\LVL\FORMAT\ENTRY&lt;&gt;MARKER\CHECK,LVL\COL,"&gt;"""))),""),"")</f>
        <v/>
      </c>
      <c r="FX274" s="175"/>
      <c r="FZ274" s="37" t="str">
        <f t="shared" ca="1" si="318"/>
        <v/>
      </c>
      <c r="GA274" s="37" t="str">
        <f t="shared" ref="GA274:GM274" ca="1" si="351">IFERROR(IF($J274=LARGE($J$101:$J$300,GA$98), ( INDEX( INDIRECT($FY$95),MATCH(LARGE($J$101:$J$300,GA$98),$J$101:$J$300,0)) ), FZ274 ),"")</f>
        <v/>
      </c>
      <c r="GB274" s="37" t="str">
        <f t="shared" ca="1" si="351"/>
        <v/>
      </c>
      <c r="GC274" s="37" t="str">
        <f t="shared" ca="1" si="351"/>
        <v/>
      </c>
      <c r="GD274" s="37" t="str">
        <f t="shared" ca="1" si="351"/>
        <v/>
      </c>
      <c r="GE274" s="37" t="str">
        <f t="shared" ca="1" si="351"/>
        <v/>
      </c>
      <c r="GF274" s="37" t="str">
        <f t="shared" ca="1" si="351"/>
        <v/>
      </c>
      <c r="GG274" s="37" t="str">
        <f t="shared" ca="1" si="351"/>
        <v/>
      </c>
      <c r="GH274" s="37" t="str">
        <f t="shared" ca="1" si="351"/>
        <v/>
      </c>
      <c r="GI274" s="37" t="str">
        <f t="shared" ca="1" si="351"/>
        <v/>
      </c>
      <c r="GJ274" s="37" t="str">
        <f t="shared" ca="1" si="351"/>
        <v/>
      </c>
      <c r="GK274" s="37" t="str">
        <f t="shared" ca="1" si="351"/>
        <v/>
      </c>
      <c r="GL274" s="37" t="str">
        <f t="shared" ca="1" si="351"/>
        <v/>
      </c>
      <c r="GM274" s="37" t="str">
        <f t="shared" ca="1" si="351"/>
        <v/>
      </c>
    </row>
    <row r="275" spans="2:195" ht="22.5" customHeight="1" thickTop="1" thickBot="1">
      <c r="B275" s="1" t="str">
        <f t="array" ref="B275">IFERROR(IF($AF275="","",IF($C275=SWITCH\CALC\INACTV,SWITCH\CALC\INACTV,IF($AG275="",SWITCH\CALC\ACTIVE.EST,IF(AND(LARGE(IF($AF$101:$AF$300=$AF275,$AU$101:$AU$300),1)&gt;1,$AU275=1),SWITCH\CALC\INACTV,SWITCH\CALC\ACTIVE)))),"")</f>
        <v/>
      </c>
      <c r="C275" s="1" t="str">
        <f>IFERROR(IF($AF275="","",IF(AND(CALCULATOR\LVL\FORMAT\ENTRY="",$X275&lt;&gt;LVL\COL),SWITCH\CALC\INACTV,IF($AU275=1,IF(COUNTIFS($AU276:$AU$325,"&gt;"&amp;1,$AF276:$AF$325,$AF275)&gt;0,SWITCH\CALC\INACTV,SWITCH\CALC\ACTIVE),IF($AF275="","",SWITCH\CALC\ACTIVE)))),"")</f>
        <v/>
      </c>
      <c r="F275" s="1">
        <v>75</v>
      </c>
      <c r="H275" s="142" t="str">
        <f t="shared" ca="1" si="309"/>
        <v/>
      </c>
      <c r="I275" s="140"/>
      <c r="J275" s="145" t="str">
        <f t="shared" si="310"/>
        <v/>
      </c>
      <c r="R275" s="34" t="str">
        <f t="shared" ca="1" si="253"/>
        <v/>
      </c>
      <c r="V275" s="34" t="str">
        <f t="shared" ca="1" si="323"/>
        <v/>
      </c>
      <c r="X275" s="34" t="str">
        <f t="shared" ca="1" si="324"/>
        <v/>
      </c>
      <c r="AB275" s="18"/>
      <c r="AC275" s="2">
        <f t="shared" si="325"/>
        <v>75</v>
      </c>
      <c r="AD275" s="20"/>
      <c r="AE275" s="18"/>
      <c r="AF275" s="233"/>
      <c r="AG275" s="234"/>
      <c r="AH275" s="28"/>
      <c r="AI275" s="238" t="str">
        <f t="shared" ca="1" si="326"/>
        <v/>
      </c>
      <c r="AJ275" s="239"/>
      <c r="AK275" s="239"/>
      <c r="AL275" s="239"/>
      <c r="AM275" s="239"/>
      <c r="AN275" s="239"/>
      <c r="AO275" s="239"/>
      <c r="AP275" s="239"/>
      <c r="AQ275" s="240"/>
      <c r="AR275" s="28"/>
      <c r="AS275" s="138" t="str">
        <f t="shared" ca="1" si="327"/>
        <v/>
      </c>
      <c r="AT275" s="19"/>
      <c r="AU275" s="169" t="str">
        <f>IFERROR(IF($AF275="","",IF($BO275="","",IF($BO275&lt;1,"",COUNTIFS($AF$101:$AF275,$AF275,$BO$101:$BO275,"&gt;=1")))),"")</f>
        <v/>
      </c>
      <c r="AV275" s="20"/>
      <c r="AZ275" s="36" t="str">
        <f>IFERROR(IF($AF275="","",IF($AG275=GRADE.LTR\W,GRADE.LTR\W,IF($AG275="",GRADE.LTR\W,(  IF($X275=LVL\REM,GRADE.LTR\P,GRADE.LTR\C)  )))),"")</f>
        <v/>
      </c>
      <c r="BM275" s="35" t="str">
        <f t="shared" si="328"/>
        <v/>
      </c>
      <c r="BN275" s="33"/>
      <c r="BO275" s="35" t="str">
        <f t="shared" si="329"/>
        <v/>
      </c>
      <c r="BP275" s="33"/>
      <c r="BQ275" s="35" t="str">
        <f t="shared" si="330"/>
        <v/>
      </c>
      <c r="BS275" s="37" t="str">
        <f t="shared" si="331"/>
        <v/>
      </c>
      <c r="BT275" s="43"/>
      <c r="BU275" s="37" t="str">
        <f t="shared" si="338"/>
        <v/>
      </c>
      <c r="BZ275" s="34" t="str">
        <f t="shared" ca="1" si="332"/>
        <v/>
      </c>
      <c r="CI275" s="44" t="str">
        <f t="shared" si="333"/>
        <v/>
      </c>
      <c r="CM275" s="35"/>
      <c r="CN275" s="33"/>
      <c r="CO275" s="35"/>
      <c r="CP275" s="33"/>
      <c r="CQ275" s="35" t="str">
        <f t="shared" si="311"/>
        <v/>
      </c>
      <c r="CS275" s="37" t="str">
        <f t="shared" si="312"/>
        <v/>
      </c>
      <c r="CT275" s="43"/>
      <c r="CU275" s="37" t="str">
        <f t="shared" si="339"/>
        <v/>
      </c>
      <c r="CW275" s="37" t="str">
        <f>IFERROR(IFERROR(IF(CI275="","",SUMIFS(CU$101:CU275,$B$101:$B275,SWITCH\CALC\ACTIVE&amp;"*",$X$101:$X275, IF(CALCULATOR\LVL\FORMAT\ENTRY&lt;&gt;MARKER\CHECK,LVL\COL,"&gt;"""))),"") / IFERROR(IF(CI275="","",SUMIFS($BO$101:$BO275,$B$101:$B275,SWITCH\CALC\ACTIVE&amp;"*",$X$101:$X275, IF(CALCULATOR\LVL\FORMAT\ENTRY&lt;&gt;MARKER\CHECK,LVL\COL,"&gt;"""))),""),"")</f>
        <v/>
      </c>
      <c r="DI275" s="44" t="str">
        <f t="shared" si="334"/>
        <v/>
      </c>
      <c r="DM275" s="35"/>
      <c r="DN275" s="33"/>
      <c r="DO275" s="35"/>
      <c r="DP275" s="33"/>
      <c r="DQ275" s="35" t="str">
        <f t="shared" si="313"/>
        <v/>
      </c>
      <c r="DS275" s="37" t="str">
        <f t="shared" si="314"/>
        <v/>
      </c>
      <c r="DT275" s="43"/>
      <c r="DU275" s="37" t="str">
        <f t="shared" si="340"/>
        <v/>
      </c>
      <c r="DW275" s="37" t="str">
        <f>IFERROR(IFERROR(IF(DI275="","",SUMIFS(DU$101:DU275,$B$101:$B275,SWITCH\CALC\ACTIVE&amp;"*",$X$101:$X275, IF(CALCULATOR\LVL\FORMAT\ENTRY&lt;&gt;MARKER\CHECK,LVL\COL,"&gt;"""))),"") / IFERROR(IF(DI275="","",SUMIFS($BO$101:$BO275,$B$101:$B275,SWITCH\CALC\ACTIVE&amp;"*",$X$101:$X275, IF(CALCULATOR\LVL\FORMAT\ENTRY&lt;&gt;MARKER\CHECK,LVL\COL,"&gt;"""))),""),"")</f>
        <v/>
      </c>
      <c r="EI275" s="44" t="str">
        <f t="shared" si="335"/>
        <v/>
      </c>
      <c r="EM275" s="35"/>
      <c r="EN275" s="33"/>
      <c r="EO275" s="35"/>
      <c r="EP275" s="33"/>
      <c r="EQ275" s="35" t="str">
        <f t="shared" si="315"/>
        <v/>
      </c>
      <c r="ES275" s="37" t="str">
        <f t="shared" si="316"/>
        <v/>
      </c>
      <c r="ET275" s="43"/>
      <c r="EU275" s="37" t="str">
        <f t="shared" si="341"/>
        <v/>
      </c>
      <c r="EW275" s="37" t="str">
        <f>IFERROR(IFERROR(IF(EI275="","",SUMIFS(EU$101:EU275,$B$101:$B275,SWITCH\CALC\ACTIVE&amp;"*",$X$101:$X275, IF(CALCULATOR\LVL\FORMAT\ENTRY&lt;&gt;MARKER\CHECK,LVL\COL,"&gt;"""))),"") / IFERROR(IF(EI275="","",SUMIFS($BO$101:$BO275,$B$101:$B275,SWITCH\CALC\ACTIVE&amp;"*",$X$101:$X275, IF(CALCULATOR\LVL\FORMAT\ENTRY&lt;&gt;MARKER\CHECK,LVL\COL,"&gt;"""))),""),"")</f>
        <v/>
      </c>
      <c r="FI275" s="44" t="str">
        <f t="shared" si="336"/>
        <v/>
      </c>
      <c r="FM275" s="35"/>
      <c r="FN275" s="33"/>
      <c r="FO275" s="35"/>
      <c r="FP275" s="33"/>
      <c r="FQ275" s="35" t="str">
        <f t="shared" si="317"/>
        <v/>
      </c>
      <c r="FS275" s="37" t="str">
        <f t="shared" si="261"/>
        <v/>
      </c>
      <c r="FT275" s="43"/>
      <c r="FU275" s="37" t="str">
        <f t="shared" si="342"/>
        <v/>
      </c>
      <c r="FW275" s="37" t="str">
        <f>IFERROR(IFERROR(IF(FI275="","",SUMIFS(FU$101:FU275,$B$101:$B275,SWITCH\CALC\ACTIVE&amp;"*",$X$101:$X275, IF(CALCULATOR\LVL\FORMAT\ENTRY&lt;&gt;MARKER\CHECK,LVL\COL,"&gt;"""))),"") / IFERROR(IF(FI275="","",SUMIFS($BO$101:$BO275,$B$101:$B275,SWITCH\CALC\ACTIVE&amp;"*",$X$101:$X275, IF(CALCULATOR\LVL\FORMAT\ENTRY&lt;&gt;MARKER\CHECK,LVL\COL,"&gt;"""))),""),"")</f>
        <v/>
      </c>
      <c r="FX275" s="175"/>
      <c r="FZ275" s="37" t="str">
        <f t="shared" ca="1" si="318"/>
        <v/>
      </c>
      <c r="GA275" s="37" t="str">
        <f t="shared" ref="GA275:GM275" ca="1" si="352">IFERROR(IF($J275=LARGE($J$101:$J$300,GA$98), ( INDEX( INDIRECT($FY$95),MATCH(LARGE($J$101:$J$300,GA$98),$J$101:$J$300,0)) ), FZ275 ),"")</f>
        <v/>
      </c>
      <c r="GB275" s="37" t="str">
        <f t="shared" ca="1" si="352"/>
        <v/>
      </c>
      <c r="GC275" s="37" t="str">
        <f t="shared" ca="1" si="352"/>
        <v/>
      </c>
      <c r="GD275" s="37" t="str">
        <f t="shared" ca="1" si="352"/>
        <v/>
      </c>
      <c r="GE275" s="37" t="str">
        <f t="shared" ca="1" si="352"/>
        <v/>
      </c>
      <c r="GF275" s="37" t="str">
        <f t="shared" ca="1" si="352"/>
        <v/>
      </c>
      <c r="GG275" s="37" t="str">
        <f t="shared" ca="1" si="352"/>
        <v/>
      </c>
      <c r="GH275" s="37" t="str">
        <f t="shared" ca="1" si="352"/>
        <v/>
      </c>
      <c r="GI275" s="37" t="str">
        <f t="shared" ca="1" si="352"/>
        <v/>
      </c>
      <c r="GJ275" s="37" t="str">
        <f t="shared" ca="1" si="352"/>
        <v/>
      </c>
      <c r="GK275" s="37" t="str">
        <f t="shared" ca="1" si="352"/>
        <v/>
      </c>
      <c r="GL275" s="37" t="str">
        <f t="shared" ca="1" si="352"/>
        <v/>
      </c>
      <c r="GM275" s="37" t="str">
        <f t="shared" ca="1" si="352"/>
        <v/>
      </c>
    </row>
    <row r="276" spans="2:195" ht="22.5" customHeight="1" thickTop="1" thickBot="1">
      <c r="B276" s="1" t="str">
        <f t="array" ref="B276">IFERROR(IF($AF276="","",IF($C276=SWITCH\CALC\INACTV,SWITCH\CALC\INACTV,IF($AG276="",SWITCH\CALC\ACTIVE.EST,IF(AND(LARGE(IF($AF$101:$AF$300=$AF276,$AU$101:$AU$300),1)&gt;1,$AU276=1),SWITCH\CALC\INACTV,SWITCH\CALC\ACTIVE)))),"")</f>
        <v/>
      </c>
      <c r="C276" s="1" t="str">
        <f>IFERROR(IF($AF276="","",IF(AND(CALCULATOR\LVL\FORMAT\ENTRY="",$X276&lt;&gt;LVL\COL),SWITCH\CALC\INACTV,IF($AU276=1,IF(COUNTIFS($AU277:$AU$325,"&gt;"&amp;1,$AF277:$AF$325,$AF276)&gt;0,SWITCH\CALC\INACTV,SWITCH\CALC\ACTIVE),IF($AF276="","",SWITCH\CALC\ACTIVE)))),"")</f>
        <v/>
      </c>
      <c r="F276" s="1">
        <v>76</v>
      </c>
      <c r="H276" s="142" t="str">
        <f t="shared" ca="1" si="309"/>
        <v/>
      </c>
      <c r="I276" s="140"/>
      <c r="J276" s="145" t="str">
        <f t="shared" si="310"/>
        <v/>
      </c>
      <c r="R276" s="34" t="str">
        <f t="shared" ca="1" si="253"/>
        <v/>
      </c>
      <c r="V276" s="34" t="str">
        <f t="shared" ca="1" si="323"/>
        <v/>
      </c>
      <c r="X276" s="34" t="str">
        <f t="shared" ca="1" si="324"/>
        <v/>
      </c>
      <c r="AB276" s="18"/>
      <c r="AC276" s="2">
        <f t="shared" si="325"/>
        <v>76</v>
      </c>
      <c r="AD276" s="20"/>
      <c r="AE276" s="18"/>
      <c r="AF276" s="233"/>
      <c r="AG276" s="234"/>
      <c r="AH276" s="28"/>
      <c r="AI276" s="238" t="str">
        <f t="shared" ca="1" si="326"/>
        <v/>
      </c>
      <c r="AJ276" s="239"/>
      <c r="AK276" s="239"/>
      <c r="AL276" s="239"/>
      <c r="AM276" s="239"/>
      <c r="AN276" s="239"/>
      <c r="AO276" s="239"/>
      <c r="AP276" s="239"/>
      <c r="AQ276" s="240"/>
      <c r="AR276" s="28"/>
      <c r="AS276" s="138" t="str">
        <f t="shared" ca="1" si="327"/>
        <v/>
      </c>
      <c r="AT276" s="19"/>
      <c r="AU276" s="169" t="str">
        <f>IFERROR(IF($AF276="","",IF($BO276="","",IF($BO276&lt;1,"",COUNTIFS($AF$101:$AF276,$AF276,$BO$101:$BO276,"&gt;=1")))),"")</f>
        <v/>
      </c>
      <c r="AV276" s="20"/>
      <c r="AZ276" s="36" t="str">
        <f>IFERROR(IF($AF276="","",IF($AG276=GRADE.LTR\W,GRADE.LTR\W,IF($AG276="",GRADE.LTR\W,(  IF($X276=LVL\REM,GRADE.LTR\P,GRADE.LTR\C)  )))),"")</f>
        <v/>
      </c>
      <c r="BM276" s="35" t="str">
        <f t="shared" si="328"/>
        <v/>
      </c>
      <c r="BN276" s="33"/>
      <c r="BO276" s="35" t="str">
        <f t="shared" si="329"/>
        <v/>
      </c>
      <c r="BP276" s="33"/>
      <c r="BQ276" s="35" t="str">
        <f t="shared" si="330"/>
        <v/>
      </c>
      <c r="BS276" s="37" t="str">
        <f t="shared" si="331"/>
        <v/>
      </c>
      <c r="BT276" s="43"/>
      <c r="BU276" s="37" t="str">
        <f t="shared" si="338"/>
        <v/>
      </c>
      <c r="BZ276" s="34" t="str">
        <f t="shared" ca="1" si="332"/>
        <v/>
      </c>
      <c r="CI276" s="44" t="str">
        <f t="shared" si="333"/>
        <v/>
      </c>
      <c r="CM276" s="35"/>
      <c r="CN276" s="33"/>
      <c r="CO276" s="35"/>
      <c r="CP276" s="33"/>
      <c r="CQ276" s="35" t="str">
        <f t="shared" si="311"/>
        <v/>
      </c>
      <c r="CS276" s="37" t="str">
        <f t="shared" si="312"/>
        <v/>
      </c>
      <c r="CT276" s="43"/>
      <c r="CU276" s="37" t="str">
        <f t="shared" si="339"/>
        <v/>
      </c>
      <c r="CW276" s="37" t="str">
        <f>IFERROR(IFERROR(IF(CI276="","",SUMIFS(CU$101:CU276,$B$101:$B276,SWITCH\CALC\ACTIVE&amp;"*",$X$101:$X276, IF(CALCULATOR\LVL\FORMAT\ENTRY&lt;&gt;MARKER\CHECK,LVL\COL,"&gt;"""))),"") / IFERROR(IF(CI276="","",SUMIFS($BO$101:$BO276,$B$101:$B276,SWITCH\CALC\ACTIVE&amp;"*",$X$101:$X276, IF(CALCULATOR\LVL\FORMAT\ENTRY&lt;&gt;MARKER\CHECK,LVL\COL,"&gt;"""))),""),"")</f>
        <v/>
      </c>
      <c r="DI276" s="44" t="str">
        <f t="shared" si="334"/>
        <v/>
      </c>
      <c r="DM276" s="35"/>
      <c r="DN276" s="33"/>
      <c r="DO276" s="35"/>
      <c r="DP276" s="33"/>
      <c r="DQ276" s="35" t="str">
        <f t="shared" si="313"/>
        <v/>
      </c>
      <c r="DS276" s="37" t="str">
        <f t="shared" si="314"/>
        <v/>
      </c>
      <c r="DT276" s="43"/>
      <c r="DU276" s="37" t="str">
        <f t="shared" si="340"/>
        <v/>
      </c>
      <c r="DW276" s="37" t="str">
        <f>IFERROR(IFERROR(IF(DI276="","",SUMIFS(DU$101:DU276,$B$101:$B276,SWITCH\CALC\ACTIVE&amp;"*",$X$101:$X276, IF(CALCULATOR\LVL\FORMAT\ENTRY&lt;&gt;MARKER\CHECK,LVL\COL,"&gt;"""))),"") / IFERROR(IF(DI276="","",SUMIFS($BO$101:$BO276,$B$101:$B276,SWITCH\CALC\ACTIVE&amp;"*",$X$101:$X276, IF(CALCULATOR\LVL\FORMAT\ENTRY&lt;&gt;MARKER\CHECK,LVL\COL,"&gt;"""))),""),"")</f>
        <v/>
      </c>
      <c r="EI276" s="44" t="str">
        <f t="shared" si="335"/>
        <v/>
      </c>
      <c r="EM276" s="35"/>
      <c r="EN276" s="33"/>
      <c r="EO276" s="35"/>
      <c r="EP276" s="33"/>
      <c r="EQ276" s="35" t="str">
        <f t="shared" si="315"/>
        <v/>
      </c>
      <c r="ES276" s="37" t="str">
        <f t="shared" si="316"/>
        <v/>
      </c>
      <c r="ET276" s="43"/>
      <c r="EU276" s="37" t="str">
        <f t="shared" si="341"/>
        <v/>
      </c>
      <c r="EW276" s="37" t="str">
        <f>IFERROR(IFERROR(IF(EI276="","",SUMIFS(EU$101:EU276,$B$101:$B276,SWITCH\CALC\ACTIVE&amp;"*",$X$101:$X276, IF(CALCULATOR\LVL\FORMAT\ENTRY&lt;&gt;MARKER\CHECK,LVL\COL,"&gt;"""))),"") / IFERROR(IF(EI276="","",SUMIFS($BO$101:$BO276,$B$101:$B276,SWITCH\CALC\ACTIVE&amp;"*",$X$101:$X276, IF(CALCULATOR\LVL\FORMAT\ENTRY&lt;&gt;MARKER\CHECK,LVL\COL,"&gt;"""))),""),"")</f>
        <v/>
      </c>
      <c r="FI276" s="44" t="str">
        <f t="shared" si="336"/>
        <v/>
      </c>
      <c r="FM276" s="35"/>
      <c r="FN276" s="33"/>
      <c r="FO276" s="35"/>
      <c r="FP276" s="33"/>
      <c r="FQ276" s="35" t="str">
        <f t="shared" si="317"/>
        <v/>
      </c>
      <c r="FS276" s="37" t="str">
        <f t="shared" si="261"/>
        <v/>
      </c>
      <c r="FT276" s="43"/>
      <c r="FU276" s="37" t="str">
        <f t="shared" si="342"/>
        <v/>
      </c>
      <c r="FW276" s="37" t="str">
        <f>IFERROR(IFERROR(IF(FI276="","",SUMIFS(FU$101:FU276,$B$101:$B276,SWITCH\CALC\ACTIVE&amp;"*",$X$101:$X276, IF(CALCULATOR\LVL\FORMAT\ENTRY&lt;&gt;MARKER\CHECK,LVL\COL,"&gt;"""))),"") / IFERROR(IF(FI276="","",SUMIFS($BO$101:$BO276,$B$101:$B276,SWITCH\CALC\ACTIVE&amp;"*",$X$101:$X276, IF(CALCULATOR\LVL\FORMAT\ENTRY&lt;&gt;MARKER\CHECK,LVL\COL,"&gt;"""))),""),"")</f>
        <v/>
      </c>
      <c r="FX276" s="175"/>
      <c r="FZ276" s="37" t="str">
        <f t="shared" ca="1" si="318"/>
        <v/>
      </c>
      <c r="GA276" s="37" t="str">
        <f t="shared" ref="GA276:GM276" ca="1" si="353">IFERROR(IF($J276=LARGE($J$101:$J$300,GA$98), ( INDEX( INDIRECT($FY$95),MATCH(LARGE($J$101:$J$300,GA$98),$J$101:$J$300,0)) ), FZ276 ),"")</f>
        <v/>
      </c>
      <c r="GB276" s="37" t="str">
        <f t="shared" ca="1" si="353"/>
        <v/>
      </c>
      <c r="GC276" s="37" t="str">
        <f t="shared" ca="1" si="353"/>
        <v/>
      </c>
      <c r="GD276" s="37" t="str">
        <f t="shared" ca="1" si="353"/>
        <v/>
      </c>
      <c r="GE276" s="37" t="str">
        <f t="shared" ca="1" si="353"/>
        <v/>
      </c>
      <c r="GF276" s="37" t="str">
        <f t="shared" ca="1" si="353"/>
        <v/>
      </c>
      <c r="GG276" s="37" t="str">
        <f t="shared" ca="1" si="353"/>
        <v/>
      </c>
      <c r="GH276" s="37" t="str">
        <f t="shared" ca="1" si="353"/>
        <v/>
      </c>
      <c r="GI276" s="37" t="str">
        <f t="shared" ca="1" si="353"/>
        <v/>
      </c>
      <c r="GJ276" s="37" t="str">
        <f t="shared" ca="1" si="353"/>
        <v/>
      </c>
      <c r="GK276" s="37" t="str">
        <f t="shared" ca="1" si="353"/>
        <v/>
      </c>
      <c r="GL276" s="37" t="str">
        <f t="shared" ca="1" si="353"/>
        <v/>
      </c>
      <c r="GM276" s="37" t="str">
        <f t="shared" ca="1" si="353"/>
        <v/>
      </c>
    </row>
    <row r="277" spans="2:195" ht="22.5" customHeight="1" thickTop="1" thickBot="1">
      <c r="B277" s="1" t="str">
        <f t="array" ref="B277">IFERROR(IF($AF277="","",IF($C277=SWITCH\CALC\INACTV,SWITCH\CALC\INACTV,IF($AG277="",SWITCH\CALC\ACTIVE.EST,IF(AND(LARGE(IF($AF$101:$AF$300=$AF277,$AU$101:$AU$300),1)&gt;1,$AU277=1),SWITCH\CALC\INACTV,SWITCH\CALC\ACTIVE)))),"")</f>
        <v/>
      </c>
      <c r="C277" s="1" t="str">
        <f>IFERROR(IF($AF277="","",IF(AND(CALCULATOR\LVL\FORMAT\ENTRY="",$X277&lt;&gt;LVL\COL),SWITCH\CALC\INACTV,IF($AU277=1,IF(COUNTIFS($AU278:$AU$325,"&gt;"&amp;1,$AF278:$AF$325,$AF277)&gt;0,SWITCH\CALC\INACTV,SWITCH\CALC\ACTIVE),IF($AF277="","",SWITCH\CALC\ACTIVE)))),"")</f>
        <v/>
      </c>
      <c r="F277" s="1">
        <v>77</v>
      </c>
      <c r="H277" s="142" t="str">
        <f t="shared" ca="1" si="309"/>
        <v/>
      </c>
      <c r="I277" s="140"/>
      <c r="J277" s="145" t="str">
        <f t="shared" si="310"/>
        <v/>
      </c>
      <c r="R277" s="34" t="str">
        <f t="shared" ca="1" si="253"/>
        <v/>
      </c>
      <c r="V277" s="34" t="str">
        <f t="shared" ca="1" si="323"/>
        <v/>
      </c>
      <c r="X277" s="34" t="str">
        <f t="shared" ca="1" si="324"/>
        <v/>
      </c>
      <c r="AB277" s="18"/>
      <c r="AC277" s="2">
        <f t="shared" si="325"/>
        <v>77</v>
      </c>
      <c r="AD277" s="20"/>
      <c r="AE277" s="18"/>
      <c r="AF277" s="233"/>
      <c r="AG277" s="234"/>
      <c r="AH277" s="28"/>
      <c r="AI277" s="238" t="str">
        <f t="shared" ca="1" si="326"/>
        <v/>
      </c>
      <c r="AJ277" s="239"/>
      <c r="AK277" s="239"/>
      <c r="AL277" s="239"/>
      <c r="AM277" s="239"/>
      <c r="AN277" s="239"/>
      <c r="AO277" s="239"/>
      <c r="AP277" s="239"/>
      <c r="AQ277" s="240"/>
      <c r="AR277" s="28"/>
      <c r="AS277" s="138" t="str">
        <f t="shared" ca="1" si="327"/>
        <v/>
      </c>
      <c r="AT277" s="19"/>
      <c r="AU277" s="169" t="str">
        <f>IFERROR(IF($AF277="","",IF($BO277="","",IF($BO277&lt;1,"",COUNTIFS($AF$101:$AF277,$AF277,$BO$101:$BO277,"&gt;=1")))),"")</f>
        <v/>
      </c>
      <c r="AV277" s="20"/>
      <c r="AZ277" s="36" t="str">
        <f>IFERROR(IF($AF277="","",IF($AG277=GRADE.LTR\W,GRADE.LTR\W,IF($AG277="",GRADE.LTR\W,(  IF($X277=LVL\REM,GRADE.LTR\P,GRADE.LTR\C)  )))),"")</f>
        <v/>
      </c>
      <c r="BM277" s="35" t="str">
        <f t="shared" si="328"/>
        <v/>
      </c>
      <c r="BN277" s="33"/>
      <c r="BO277" s="35" t="str">
        <f t="shared" si="329"/>
        <v/>
      </c>
      <c r="BP277" s="33"/>
      <c r="BQ277" s="35" t="str">
        <f t="shared" si="330"/>
        <v/>
      </c>
      <c r="BS277" s="37" t="str">
        <f t="shared" si="331"/>
        <v/>
      </c>
      <c r="BT277" s="43"/>
      <c r="BU277" s="37" t="str">
        <f t="shared" si="338"/>
        <v/>
      </c>
      <c r="BZ277" s="34" t="str">
        <f t="shared" ca="1" si="332"/>
        <v/>
      </c>
      <c r="CI277" s="44" t="str">
        <f t="shared" si="333"/>
        <v/>
      </c>
      <c r="CM277" s="35"/>
      <c r="CN277" s="33"/>
      <c r="CO277" s="35"/>
      <c r="CP277" s="33"/>
      <c r="CQ277" s="35" t="str">
        <f t="shared" si="311"/>
        <v/>
      </c>
      <c r="CS277" s="37" t="str">
        <f t="shared" si="312"/>
        <v/>
      </c>
      <c r="CT277" s="43"/>
      <c r="CU277" s="37" t="str">
        <f t="shared" si="339"/>
        <v/>
      </c>
      <c r="CW277" s="37" t="str">
        <f>IFERROR(IFERROR(IF(CI277="","",SUMIFS(CU$101:CU277,$B$101:$B277,SWITCH\CALC\ACTIVE&amp;"*",$X$101:$X277, IF(CALCULATOR\LVL\FORMAT\ENTRY&lt;&gt;MARKER\CHECK,LVL\COL,"&gt;"""))),"") / IFERROR(IF(CI277="","",SUMIFS($BO$101:$BO277,$B$101:$B277,SWITCH\CALC\ACTIVE&amp;"*",$X$101:$X277, IF(CALCULATOR\LVL\FORMAT\ENTRY&lt;&gt;MARKER\CHECK,LVL\COL,"&gt;"""))),""),"")</f>
        <v/>
      </c>
      <c r="DI277" s="44" t="str">
        <f t="shared" si="334"/>
        <v/>
      </c>
      <c r="DM277" s="35"/>
      <c r="DN277" s="33"/>
      <c r="DO277" s="35"/>
      <c r="DP277" s="33"/>
      <c r="DQ277" s="35" t="str">
        <f t="shared" si="313"/>
        <v/>
      </c>
      <c r="DS277" s="37" t="str">
        <f t="shared" si="314"/>
        <v/>
      </c>
      <c r="DT277" s="43"/>
      <c r="DU277" s="37" t="str">
        <f t="shared" si="340"/>
        <v/>
      </c>
      <c r="DW277" s="37" t="str">
        <f>IFERROR(IFERROR(IF(DI277="","",SUMIFS(DU$101:DU277,$B$101:$B277,SWITCH\CALC\ACTIVE&amp;"*",$X$101:$X277, IF(CALCULATOR\LVL\FORMAT\ENTRY&lt;&gt;MARKER\CHECK,LVL\COL,"&gt;"""))),"") / IFERROR(IF(DI277="","",SUMIFS($BO$101:$BO277,$B$101:$B277,SWITCH\CALC\ACTIVE&amp;"*",$X$101:$X277, IF(CALCULATOR\LVL\FORMAT\ENTRY&lt;&gt;MARKER\CHECK,LVL\COL,"&gt;"""))),""),"")</f>
        <v/>
      </c>
      <c r="EI277" s="44" t="str">
        <f t="shared" si="335"/>
        <v/>
      </c>
      <c r="EM277" s="35"/>
      <c r="EN277" s="33"/>
      <c r="EO277" s="35"/>
      <c r="EP277" s="33"/>
      <c r="EQ277" s="35" t="str">
        <f t="shared" si="315"/>
        <v/>
      </c>
      <c r="ES277" s="37" t="str">
        <f t="shared" si="316"/>
        <v/>
      </c>
      <c r="ET277" s="43"/>
      <c r="EU277" s="37" t="str">
        <f t="shared" si="341"/>
        <v/>
      </c>
      <c r="EW277" s="37" t="str">
        <f>IFERROR(IFERROR(IF(EI277="","",SUMIFS(EU$101:EU277,$B$101:$B277,SWITCH\CALC\ACTIVE&amp;"*",$X$101:$X277, IF(CALCULATOR\LVL\FORMAT\ENTRY&lt;&gt;MARKER\CHECK,LVL\COL,"&gt;"""))),"") / IFERROR(IF(EI277="","",SUMIFS($BO$101:$BO277,$B$101:$B277,SWITCH\CALC\ACTIVE&amp;"*",$X$101:$X277, IF(CALCULATOR\LVL\FORMAT\ENTRY&lt;&gt;MARKER\CHECK,LVL\COL,"&gt;"""))),""),"")</f>
        <v/>
      </c>
      <c r="FI277" s="44" t="str">
        <f t="shared" si="336"/>
        <v/>
      </c>
      <c r="FM277" s="35"/>
      <c r="FN277" s="33"/>
      <c r="FO277" s="35"/>
      <c r="FP277" s="33"/>
      <c r="FQ277" s="35" t="str">
        <f t="shared" si="317"/>
        <v/>
      </c>
      <c r="FS277" s="37" t="str">
        <f t="shared" si="261"/>
        <v/>
      </c>
      <c r="FT277" s="43"/>
      <c r="FU277" s="37" t="str">
        <f t="shared" si="342"/>
        <v/>
      </c>
      <c r="FW277" s="37" t="str">
        <f>IFERROR(IFERROR(IF(FI277="","",SUMIFS(FU$101:FU277,$B$101:$B277,SWITCH\CALC\ACTIVE&amp;"*",$X$101:$X277, IF(CALCULATOR\LVL\FORMAT\ENTRY&lt;&gt;MARKER\CHECK,LVL\COL,"&gt;"""))),"") / IFERROR(IF(FI277="","",SUMIFS($BO$101:$BO277,$B$101:$B277,SWITCH\CALC\ACTIVE&amp;"*",$X$101:$X277, IF(CALCULATOR\LVL\FORMAT\ENTRY&lt;&gt;MARKER\CHECK,LVL\COL,"&gt;"""))),""),"")</f>
        <v/>
      </c>
      <c r="FX277" s="175"/>
      <c r="FZ277" s="37" t="str">
        <f t="shared" ca="1" si="318"/>
        <v/>
      </c>
      <c r="GA277" s="37" t="str">
        <f t="shared" ref="GA277:GM277" ca="1" si="354">IFERROR(IF($J277=LARGE($J$101:$J$300,GA$98), ( INDEX( INDIRECT($FY$95),MATCH(LARGE($J$101:$J$300,GA$98),$J$101:$J$300,0)) ), FZ277 ),"")</f>
        <v/>
      </c>
      <c r="GB277" s="37" t="str">
        <f t="shared" ca="1" si="354"/>
        <v/>
      </c>
      <c r="GC277" s="37" t="str">
        <f t="shared" ca="1" si="354"/>
        <v/>
      </c>
      <c r="GD277" s="37" t="str">
        <f t="shared" ca="1" si="354"/>
        <v/>
      </c>
      <c r="GE277" s="37" t="str">
        <f t="shared" ca="1" si="354"/>
        <v/>
      </c>
      <c r="GF277" s="37" t="str">
        <f t="shared" ca="1" si="354"/>
        <v/>
      </c>
      <c r="GG277" s="37" t="str">
        <f t="shared" ca="1" si="354"/>
        <v/>
      </c>
      <c r="GH277" s="37" t="str">
        <f t="shared" ca="1" si="354"/>
        <v/>
      </c>
      <c r="GI277" s="37" t="str">
        <f t="shared" ca="1" si="354"/>
        <v/>
      </c>
      <c r="GJ277" s="37" t="str">
        <f t="shared" ca="1" si="354"/>
        <v/>
      </c>
      <c r="GK277" s="37" t="str">
        <f t="shared" ca="1" si="354"/>
        <v/>
      </c>
      <c r="GL277" s="37" t="str">
        <f t="shared" ca="1" si="354"/>
        <v/>
      </c>
      <c r="GM277" s="37" t="str">
        <f t="shared" ca="1" si="354"/>
        <v/>
      </c>
    </row>
    <row r="278" spans="2:195" ht="22.5" customHeight="1" thickTop="1" thickBot="1">
      <c r="B278" s="1" t="str">
        <f t="array" ref="B278">IFERROR(IF($AF278="","",IF($C278=SWITCH\CALC\INACTV,SWITCH\CALC\INACTV,IF($AG278="",SWITCH\CALC\ACTIVE.EST,IF(AND(LARGE(IF($AF$101:$AF$300=$AF278,$AU$101:$AU$300),1)&gt;1,$AU278=1),SWITCH\CALC\INACTV,SWITCH\CALC\ACTIVE)))),"")</f>
        <v/>
      </c>
      <c r="C278" s="1" t="str">
        <f>IFERROR(IF($AF278="","",IF(AND(CALCULATOR\LVL\FORMAT\ENTRY="",$X278&lt;&gt;LVL\COL),SWITCH\CALC\INACTV,IF($AU278=1,IF(COUNTIFS($AU279:$AU$325,"&gt;"&amp;1,$AF279:$AF$325,$AF278)&gt;0,SWITCH\CALC\INACTV,SWITCH\CALC\ACTIVE),IF($AF278="","",SWITCH\CALC\ACTIVE)))),"")</f>
        <v/>
      </c>
      <c r="F278" s="1">
        <v>78</v>
      </c>
      <c r="H278" s="142" t="str">
        <f t="shared" ca="1" si="309"/>
        <v/>
      </c>
      <c r="I278" s="140"/>
      <c r="J278" s="145" t="str">
        <f t="shared" si="310"/>
        <v/>
      </c>
      <c r="R278" s="34" t="str">
        <f t="shared" ca="1" si="253"/>
        <v/>
      </c>
      <c r="V278" s="34" t="str">
        <f t="shared" ca="1" si="323"/>
        <v/>
      </c>
      <c r="X278" s="34" t="str">
        <f t="shared" ca="1" si="324"/>
        <v/>
      </c>
      <c r="AB278" s="18"/>
      <c r="AC278" s="2">
        <f t="shared" si="325"/>
        <v>78</v>
      </c>
      <c r="AD278" s="20"/>
      <c r="AE278" s="18"/>
      <c r="AF278" s="233"/>
      <c r="AG278" s="234"/>
      <c r="AH278" s="28"/>
      <c r="AI278" s="238" t="str">
        <f t="shared" ca="1" si="326"/>
        <v/>
      </c>
      <c r="AJ278" s="239"/>
      <c r="AK278" s="239"/>
      <c r="AL278" s="239"/>
      <c r="AM278" s="239"/>
      <c r="AN278" s="239"/>
      <c r="AO278" s="239"/>
      <c r="AP278" s="239"/>
      <c r="AQ278" s="240"/>
      <c r="AR278" s="28"/>
      <c r="AS278" s="138" t="str">
        <f t="shared" ca="1" si="327"/>
        <v/>
      </c>
      <c r="AT278" s="19"/>
      <c r="AU278" s="169" t="str">
        <f>IFERROR(IF($AF278="","",IF($BO278="","",IF($BO278&lt;1,"",COUNTIFS($AF$101:$AF278,$AF278,$BO$101:$BO278,"&gt;=1")))),"")</f>
        <v/>
      </c>
      <c r="AV278" s="20"/>
      <c r="AZ278" s="36" t="str">
        <f>IFERROR(IF($AF278="","",IF($AG278=GRADE.LTR\W,GRADE.LTR\W,IF($AG278="",GRADE.LTR\W,(  IF($X278=LVL\REM,GRADE.LTR\P,GRADE.LTR\C)  )))),"")</f>
        <v/>
      </c>
      <c r="BM278" s="35" t="str">
        <f t="shared" si="328"/>
        <v/>
      </c>
      <c r="BN278" s="33"/>
      <c r="BO278" s="35" t="str">
        <f t="shared" si="329"/>
        <v/>
      </c>
      <c r="BP278" s="33"/>
      <c r="BQ278" s="35" t="str">
        <f t="shared" si="330"/>
        <v/>
      </c>
      <c r="BS278" s="37" t="str">
        <f t="shared" si="331"/>
        <v/>
      </c>
      <c r="BT278" s="43"/>
      <c r="BU278" s="37" t="str">
        <f t="shared" si="338"/>
        <v/>
      </c>
      <c r="BZ278" s="34" t="str">
        <f t="shared" ca="1" si="332"/>
        <v/>
      </c>
      <c r="CI278" s="44" t="str">
        <f t="shared" si="333"/>
        <v/>
      </c>
      <c r="CM278" s="35"/>
      <c r="CN278" s="33"/>
      <c r="CO278" s="35"/>
      <c r="CP278" s="33"/>
      <c r="CQ278" s="35" t="str">
        <f t="shared" si="311"/>
        <v/>
      </c>
      <c r="CS278" s="37" t="str">
        <f t="shared" si="312"/>
        <v/>
      </c>
      <c r="CT278" s="43"/>
      <c r="CU278" s="37" t="str">
        <f t="shared" si="339"/>
        <v/>
      </c>
      <c r="CW278" s="37" t="str">
        <f>IFERROR(IFERROR(IF(CI278="","",SUMIFS(CU$101:CU278,$B$101:$B278,SWITCH\CALC\ACTIVE&amp;"*",$X$101:$X278, IF(CALCULATOR\LVL\FORMAT\ENTRY&lt;&gt;MARKER\CHECK,LVL\COL,"&gt;"""))),"") / IFERROR(IF(CI278="","",SUMIFS($BO$101:$BO278,$B$101:$B278,SWITCH\CALC\ACTIVE&amp;"*",$X$101:$X278, IF(CALCULATOR\LVL\FORMAT\ENTRY&lt;&gt;MARKER\CHECK,LVL\COL,"&gt;"""))),""),"")</f>
        <v/>
      </c>
      <c r="DI278" s="44" t="str">
        <f t="shared" si="334"/>
        <v/>
      </c>
      <c r="DM278" s="35"/>
      <c r="DN278" s="33"/>
      <c r="DO278" s="35"/>
      <c r="DP278" s="33"/>
      <c r="DQ278" s="35" t="str">
        <f t="shared" si="313"/>
        <v/>
      </c>
      <c r="DS278" s="37" t="str">
        <f t="shared" si="314"/>
        <v/>
      </c>
      <c r="DT278" s="43"/>
      <c r="DU278" s="37" t="str">
        <f t="shared" si="340"/>
        <v/>
      </c>
      <c r="DW278" s="37" t="str">
        <f>IFERROR(IFERROR(IF(DI278="","",SUMIFS(DU$101:DU278,$B$101:$B278,SWITCH\CALC\ACTIVE&amp;"*",$X$101:$X278, IF(CALCULATOR\LVL\FORMAT\ENTRY&lt;&gt;MARKER\CHECK,LVL\COL,"&gt;"""))),"") / IFERROR(IF(DI278="","",SUMIFS($BO$101:$BO278,$B$101:$B278,SWITCH\CALC\ACTIVE&amp;"*",$X$101:$X278, IF(CALCULATOR\LVL\FORMAT\ENTRY&lt;&gt;MARKER\CHECK,LVL\COL,"&gt;"""))),""),"")</f>
        <v/>
      </c>
      <c r="EI278" s="44" t="str">
        <f t="shared" si="335"/>
        <v/>
      </c>
      <c r="EM278" s="35"/>
      <c r="EN278" s="33"/>
      <c r="EO278" s="35"/>
      <c r="EP278" s="33"/>
      <c r="EQ278" s="35" t="str">
        <f t="shared" si="315"/>
        <v/>
      </c>
      <c r="ES278" s="37" t="str">
        <f t="shared" si="316"/>
        <v/>
      </c>
      <c r="ET278" s="43"/>
      <c r="EU278" s="37" t="str">
        <f t="shared" si="341"/>
        <v/>
      </c>
      <c r="EW278" s="37" t="str">
        <f>IFERROR(IFERROR(IF(EI278="","",SUMIFS(EU$101:EU278,$B$101:$B278,SWITCH\CALC\ACTIVE&amp;"*",$X$101:$X278, IF(CALCULATOR\LVL\FORMAT\ENTRY&lt;&gt;MARKER\CHECK,LVL\COL,"&gt;"""))),"") / IFERROR(IF(EI278="","",SUMIFS($BO$101:$BO278,$B$101:$B278,SWITCH\CALC\ACTIVE&amp;"*",$X$101:$X278, IF(CALCULATOR\LVL\FORMAT\ENTRY&lt;&gt;MARKER\CHECK,LVL\COL,"&gt;"""))),""),"")</f>
        <v/>
      </c>
      <c r="FI278" s="44" t="str">
        <f t="shared" si="336"/>
        <v/>
      </c>
      <c r="FM278" s="35"/>
      <c r="FN278" s="33"/>
      <c r="FO278" s="35"/>
      <c r="FP278" s="33"/>
      <c r="FQ278" s="35" t="str">
        <f t="shared" si="317"/>
        <v/>
      </c>
      <c r="FS278" s="37" t="str">
        <f t="shared" si="261"/>
        <v/>
      </c>
      <c r="FT278" s="43"/>
      <c r="FU278" s="37" t="str">
        <f t="shared" si="342"/>
        <v/>
      </c>
      <c r="FW278" s="37" t="str">
        <f>IFERROR(IFERROR(IF(FI278="","",SUMIFS(FU$101:FU278,$B$101:$B278,SWITCH\CALC\ACTIVE&amp;"*",$X$101:$X278, IF(CALCULATOR\LVL\FORMAT\ENTRY&lt;&gt;MARKER\CHECK,LVL\COL,"&gt;"""))),"") / IFERROR(IF(FI278="","",SUMIFS($BO$101:$BO278,$B$101:$B278,SWITCH\CALC\ACTIVE&amp;"*",$X$101:$X278, IF(CALCULATOR\LVL\FORMAT\ENTRY&lt;&gt;MARKER\CHECK,LVL\COL,"&gt;"""))),""),"")</f>
        <v/>
      </c>
      <c r="FX278" s="175"/>
      <c r="FZ278" s="37" t="str">
        <f t="shared" ca="1" si="318"/>
        <v/>
      </c>
      <c r="GA278" s="37" t="str">
        <f t="shared" ref="GA278:GM278" ca="1" si="355">IFERROR(IF($J278=LARGE($J$101:$J$300,GA$98), ( INDEX( INDIRECT($FY$95),MATCH(LARGE($J$101:$J$300,GA$98),$J$101:$J$300,0)) ), FZ278 ),"")</f>
        <v/>
      </c>
      <c r="GB278" s="37" t="str">
        <f t="shared" ca="1" si="355"/>
        <v/>
      </c>
      <c r="GC278" s="37" t="str">
        <f t="shared" ca="1" si="355"/>
        <v/>
      </c>
      <c r="GD278" s="37" t="str">
        <f t="shared" ca="1" si="355"/>
        <v/>
      </c>
      <c r="GE278" s="37" t="str">
        <f t="shared" ca="1" si="355"/>
        <v/>
      </c>
      <c r="GF278" s="37" t="str">
        <f t="shared" ca="1" si="355"/>
        <v/>
      </c>
      <c r="GG278" s="37" t="str">
        <f t="shared" ca="1" si="355"/>
        <v/>
      </c>
      <c r="GH278" s="37" t="str">
        <f t="shared" ca="1" si="355"/>
        <v/>
      </c>
      <c r="GI278" s="37" t="str">
        <f t="shared" ca="1" si="355"/>
        <v/>
      </c>
      <c r="GJ278" s="37" t="str">
        <f t="shared" ca="1" si="355"/>
        <v/>
      </c>
      <c r="GK278" s="37" t="str">
        <f t="shared" ca="1" si="355"/>
        <v/>
      </c>
      <c r="GL278" s="37" t="str">
        <f t="shared" ca="1" si="355"/>
        <v/>
      </c>
      <c r="GM278" s="37" t="str">
        <f t="shared" ca="1" si="355"/>
        <v/>
      </c>
    </row>
    <row r="279" spans="2:195" ht="22.5" customHeight="1" thickTop="1" thickBot="1">
      <c r="B279" s="1" t="str">
        <f t="array" ref="B279">IFERROR(IF($AF279="","",IF($C279=SWITCH\CALC\INACTV,SWITCH\CALC\INACTV,IF($AG279="",SWITCH\CALC\ACTIVE.EST,IF(AND(LARGE(IF($AF$101:$AF$300=$AF279,$AU$101:$AU$300),1)&gt;1,$AU279=1),SWITCH\CALC\INACTV,SWITCH\CALC\ACTIVE)))),"")</f>
        <v/>
      </c>
      <c r="C279" s="1" t="str">
        <f>IFERROR(IF($AF279="","",IF(AND(CALCULATOR\LVL\FORMAT\ENTRY="",$X279&lt;&gt;LVL\COL),SWITCH\CALC\INACTV,IF($AU279=1,IF(COUNTIFS($AU280:$AU$325,"&gt;"&amp;1,$AF280:$AF$325,$AF279)&gt;0,SWITCH\CALC\INACTV,SWITCH\CALC\ACTIVE),IF($AF279="","",SWITCH\CALC\ACTIVE)))),"")</f>
        <v/>
      </c>
      <c r="F279" s="1">
        <v>79</v>
      </c>
      <c r="H279" s="142" t="str">
        <f t="shared" ca="1" si="309"/>
        <v/>
      </c>
      <c r="I279" s="140"/>
      <c r="J279" s="145" t="str">
        <f t="shared" si="310"/>
        <v/>
      </c>
      <c r="R279" s="34" t="str">
        <f t="shared" ca="1" si="253"/>
        <v/>
      </c>
      <c r="V279" s="34" t="str">
        <f t="shared" ca="1" si="323"/>
        <v/>
      </c>
      <c r="X279" s="34" t="str">
        <f t="shared" ca="1" si="324"/>
        <v/>
      </c>
      <c r="AB279" s="18"/>
      <c r="AC279" s="2">
        <f t="shared" si="325"/>
        <v>79</v>
      </c>
      <c r="AD279" s="20"/>
      <c r="AE279" s="18"/>
      <c r="AF279" s="233"/>
      <c r="AG279" s="234"/>
      <c r="AH279" s="28"/>
      <c r="AI279" s="238" t="str">
        <f t="shared" ca="1" si="326"/>
        <v/>
      </c>
      <c r="AJ279" s="239"/>
      <c r="AK279" s="239"/>
      <c r="AL279" s="239"/>
      <c r="AM279" s="239"/>
      <c r="AN279" s="239"/>
      <c r="AO279" s="239"/>
      <c r="AP279" s="239"/>
      <c r="AQ279" s="240"/>
      <c r="AR279" s="28"/>
      <c r="AS279" s="138" t="str">
        <f t="shared" ca="1" si="327"/>
        <v/>
      </c>
      <c r="AT279" s="19"/>
      <c r="AU279" s="169" t="str">
        <f>IFERROR(IF($AF279="","",IF($BO279="","",IF($BO279&lt;1,"",COUNTIFS($AF$101:$AF279,$AF279,$BO$101:$BO279,"&gt;=1")))),"")</f>
        <v/>
      </c>
      <c r="AV279" s="20"/>
      <c r="AZ279" s="36" t="str">
        <f>IFERROR(IF($AF279="","",IF($AG279=GRADE.LTR\W,GRADE.LTR\W,IF($AG279="",GRADE.LTR\W,(  IF($X279=LVL\REM,GRADE.LTR\P,GRADE.LTR\C)  )))),"")</f>
        <v/>
      </c>
      <c r="BM279" s="35" t="str">
        <f t="shared" si="328"/>
        <v/>
      </c>
      <c r="BN279" s="33"/>
      <c r="BO279" s="35" t="str">
        <f t="shared" si="329"/>
        <v/>
      </c>
      <c r="BP279" s="33"/>
      <c r="BQ279" s="35" t="str">
        <f t="shared" si="330"/>
        <v/>
      </c>
      <c r="BS279" s="37" t="str">
        <f t="shared" si="331"/>
        <v/>
      </c>
      <c r="BT279" s="43"/>
      <c r="BU279" s="37" t="str">
        <f t="shared" si="338"/>
        <v/>
      </c>
      <c r="BZ279" s="34" t="str">
        <f t="shared" ca="1" si="332"/>
        <v/>
      </c>
      <c r="CI279" s="44" t="str">
        <f t="shared" si="333"/>
        <v/>
      </c>
      <c r="CM279" s="35"/>
      <c r="CN279" s="33"/>
      <c r="CO279" s="35"/>
      <c r="CP279" s="33"/>
      <c r="CQ279" s="35" t="str">
        <f t="shared" si="311"/>
        <v/>
      </c>
      <c r="CS279" s="37" t="str">
        <f t="shared" si="312"/>
        <v/>
      </c>
      <c r="CT279" s="43"/>
      <c r="CU279" s="37" t="str">
        <f t="shared" si="339"/>
        <v/>
      </c>
      <c r="CW279" s="37" t="str">
        <f>IFERROR(IFERROR(IF(CI279="","",SUMIFS(CU$101:CU279,$B$101:$B279,SWITCH\CALC\ACTIVE&amp;"*",$X$101:$X279, IF(CALCULATOR\LVL\FORMAT\ENTRY&lt;&gt;MARKER\CHECK,LVL\COL,"&gt;"""))),"") / IFERROR(IF(CI279="","",SUMIFS($BO$101:$BO279,$B$101:$B279,SWITCH\CALC\ACTIVE&amp;"*",$X$101:$X279, IF(CALCULATOR\LVL\FORMAT\ENTRY&lt;&gt;MARKER\CHECK,LVL\COL,"&gt;"""))),""),"")</f>
        <v/>
      </c>
      <c r="DI279" s="44" t="str">
        <f t="shared" si="334"/>
        <v/>
      </c>
      <c r="DM279" s="35"/>
      <c r="DN279" s="33"/>
      <c r="DO279" s="35"/>
      <c r="DP279" s="33"/>
      <c r="DQ279" s="35" t="str">
        <f t="shared" si="313"/>
        <v/>
      </c>
      <c r="DS279" s="37" t="str">
        <f t="shared" si="314"/>
        <v/>
      </c>
      <c r="DT279" s="43"/>
      <c r="DU279" s="37" t="str">
        <f t="shared" si="340"/>
        <v/>
      </c>
      <c r="DW279" s="37" t="str">
        <f>IFERROR(IFERROR(IF(DI279="","",SUMIFS(DU$101:DU279,$B$101:$B279,SWITCH\CALC\ACTIVE&amp;"*",$X$101:$X279, IF(CALCULATOR\LVL\FORMAT\ENTRY&lt;&gt;MARKER\CHECK,LVL\COL,"&gt;"""))),"") / IFERROR(IF(DI279="","",SUMIFS($BO$101:$BO279,$B$101:$B279,SWITCH\CALC\ACTIVE&amp;"*",$X$101:$X279, IF(CALCULATOR\LVL\FORMAT\ENTRY&lt;&gt;MARKER\CHECK,LVL\COL,"&gt;"""))),""),"")</f>
        <v/>
      </c>
      <c r="EI279" s="44" t="str">
        <f t="shared" si="335"/>
        <v/>
      </c>
      <c r="EM279" s="35"/>
      <c r="EN279" s="33"/>
      <c r="EO279" s="35"/>
      <c r="EP279" s="33"/>
      <c r="EQ279" s="35" t="str">
        <f t="shared" si="315"/>
        <v/>
      </c>
      <c r="ES279" s="37" t="str">
        <f t="shared" si="316"/>
        <v/>
      </c>
      <c r="ET279" s="43"/>
      <c r="EU279" s="37" t="str">
        <f t="shared" si="341"/>
        <v/>
      </c>
      <c r="EW279" s="37" t="str">
        <f>IFERROR(IFERROR(IF(EI279="","",SUMIFS(EU$101:EU279,$B$101:$B279,SWITCH\CALC\ACTIVE&amp;"*",$X$101:$X279, IF(CALCULATOR\LVL\FORMAT\ENTRY&lt;&gt;MARKER\CHECK,LVL\COL,"&gt;"""))),"") / IFERROR(IF(EI279="","",SUMIFS($BO$101:$BO279,$B$101:$B279,SWITCH\CALC\ACTIVE&amp;"*",$X$101:$X279, IF(CALCULATOR\LVL\FORMAT\ENTRY&lt;&gt;MARKER\CHECK,LVL\COL,"&gt;"""))),""),"")</f>
        <v/>
      </c>
      <c r="FI279" s="44" t="str">
        <f t="shared" si="336"/>
        <v/>
      </c>
      <c r="FM279" s="35"/>
      <c r="FN279" s="33"/>
      <c r="FO279" s="35"/>
      <c r="FP279" s="33"/>
      <c r="FQ279" s="35" t="str">
        <f t="shared" si="317"/>
        <v/>
      </c>
      <c r="FS279" s="37" t="str">
        <f t="shared" si="261"/>
        <v/>
      </c>
      <c r="FT279" s="43"/>
      <c r="FU279" s="37" t="str">
        <f t="shared" si="342"/>
        <v/>
      </c>
      <c r="FW279" s="37" t="str">
        <f>IFERROR(IFERROR(IF(FI279="","",SUMIFS(FU$101:FU279,$B$101:$B279,SWITCH\CALC\ACTIVE&amp;"*",$X$101:$X279, IF(CALCULATOR\LVL\FORMAT\ENTRY&lt;&gt;MARKER\CHECK,LVL\COL,"&gt;"""))),"") / IFERROR(IF(FI279="","",SUMIFS($BO$101:$BO279,$B$101:$B279,SWITCH\CALC\ACTIVE&amp;"*",$X$101:$X279, IF(CALCULATOR\LVL\FORMAT\ENTRY&lt;&gt;MARKER\CHECK,LVL\COL,"&gt;"""))),""),"")</f>
        <v/>
      </c>
      <c r="FX279" s="175"/>
      <c r="FZ279" s="37" t="str">
        <f t="shared" ca="1" si="318"/>
        <v/>
      </c>
      <c r="GA279" s="37" t="str">
        <f t="shared" ref="GA279:GM279" ca="1" si="356">IFERROR(IF($J279=LARGE($J$101:$J$300,GA$98), ( INDEX( INDIRECT($FY$95),MATCH(LARGE($J$101:$J$300,GA$98),$J$101:$J$300,0)) ), FZ279 ),"")</f>
        <v/>
      </c>
      <c r="GB279" s="37" t="str">
        <f t="shared" ca="1" si="356"/>
        <v/>
      </c>
      <c r="GC279" s="37" t="str">
        <f t="shared" ca="1" si="356"/>
        <v/>
      </c>
      <c r="GD279" s="37" t="str">
        <f t="shared" ca="1" si="356"/>
        <v/>
      </c>
      <c r="GE279" s="37" t="str">
        <f t="shared" ca="1" si="356"/>
        <v/>
      </c>
      <c r="GF279" s="37" t="str">
        <f t="shared" ca="1" si="356"/>
        <v/>
      </c>
      <c r="GG279" s="37" t="str">
        <f t="shared" ca="1" si="356"/>
        <v/>
      </c>
      <c r="GH279" s="37" t="str">
        <f t="shared" ca="1" si="356"/>
        <v/>
      </c>
      <c r="GI279" s="37" t="str">
        <f t="shared" ca="1" si="356"/>
        <v/>
      </c>
      <c r="GJ279" s="37" t="str">
        <f t="shared" ca="1" si="356"/>
        <v/>
      </c>
      <c r="GK279" s="37" t="str">
        <f t="shared" ca="1" si="356"/>
        <v/>
      </c>
      <c r="GL279" s="37" t="str">
        <f t="shared" ca="1" si="356"/>
        <v/>
      </c>
      <c r="GM279" s="37" t="str">
        <f t="shared" ca="1" si="356"/>
        <v/>
      </c>
    </row>
    <row r="280" spans="2:195" ht="22.5" customHeight="1" thickTop="1" thickBot="1">
      <c r="B280" s="1" t="str">
        <f t="array" ref="B280">IFERROR(IF($AF280="","",IF($C280=SWITCH\CALC\INACTV,SWITCH\CALC\INACTV,IF($AG280="",SWITCH\CALC\ACTIVE.EST,IF(AND(LARGE(IF($AF$101:$AF$300=$AF280,$AU$101:$AU$300),1)&gt;1,$AU280=1),SWITCH\CALC\INACTV,SWITCH\CALC\ACTIVE)))),"")</f>
        <v/>
      </c>
      <c r="C280" s="1" t="str">
        <f>IFERROR(IF($AF280="","",IF(AND(CALCULATOR\LVL\FORMAT\ENTRY="",$X280&lt;&gt;LVL\COL),SWITCH\CALC\INACTV,IF($AU280=1,IF(COUNTIFS($AU281:$AU$325,"&gt;"&amp;1,$AF281:$AF$325,$AF280)&gt;0,SWITCH\CALC\INACTV,SWITCH\CALC\ACTIVE),IF($AF280="","",SWITCH\CALC\ACTIVE)))),"")</f>
        <v/>
      </c>
      <c r="F280" s="1">
        <v>80</v>
      </c>
      <c r="H280" s="142" t="str">
        <f t="shared" ca="1" si="309"/>
        <v/>
      </c>
      <c r="I280" s="140"/>
      <c r="J280" s="145" t="str">
        <f t="shared" si="310"/>
        <v/>
      </c>
      <c r="R280" s="34" t="str">
        <f t="shared" ca="1" si="253"/>
        <v/>
      </c>
      <c r="V280" s="34" t="str">
        <f t="shared" ca="1" si="323"/>
        <v/>
      </c>
      <c r="X280" s="34" t="str">
        <f t="shared" ca="1" si="324"/>
        <v/>
      </c>
      <c r="AB280" s="18"/>
      <c r="AC280" s="2">
        <f t="shared" si="325"/>
        <v>80</v>
      </c>
      <c r="AD280" s="20"/>
      <c r="AE280" s="18"/>
      <c r="AF280" s="233"/>
      <c r="AG280" s="234"/>
      <c r="AH280" s="28"/>
      <c r="AI280" s="238" t="str">
        <f t="shared" ca="1" si="326"/>
        <v/>
      </c>
      <c r="AJ280" s="239"/>
      <c r="AK280" s="239"/>
      <c r="AL280" s="239"/>
      <c r="AM280" s="239"/>
      <c r="AN280" s="239"/>
      <c r="AO280" s="239"/>
      <c r="AP280" s="239"/>
      <c r="AQ280" s="240"/>
      <c r="AR280" s="28"/>
      <c r="AS280" s="138" t="str">
        <f t="shared" ca="1" si="327"/>
        <v/>
      </c>
      <c r="AT280" s="19"/>
      <c r="AU280" s="169" t="str">
        <f>IFERROR(IF($AF280="","",IF($BO280="","",IF($BO280&lt;1,"",COUNTIFS($AF$101:$AF280,$AF280,$BO$101:$BO280,"&gt;=1")))),"")</f>
        <v/>
      </c>
      <c r="AV280" s="20"/>
      <c r="AZ280" s="36" t="str">
        <f>IFERROR(IF($AF280="","",IF($AG280=GRADE.LTR\W,GRADE.LTR\W,IF($AG280="",GRADE.LTR\W,(  IF($X280=LVL\REM,GRADE.LTR\P,GRADE.LTR\C)  )))),"")</f>
        <v/>
      </c>
      <c r="BM280" s="35" t="str">
        <f t="shared" si="328"/>
        <v/>
      </c>
      <c r="BN280" s="33"/>
      <c r="BO280" s="35" t="str">
        <f t="shared" si="329"/>
        <v/>
      </c>
      <c r="BP280" s="33"/>
      <c r="BQ280" s="35" t="str">
        <f t="shared" si="330"/>
        <v/>
      </c>
      <c r="BS280" s="37" t="str">
        <f t="shared" si="331"/>
        <v/>
      </c>
      <c r="BT280" s="43"/>
      <c r="BU280" s="37" t="str">
        <f t="shared" si="338"/>
        <v/>
      </c>
      <c r="BZ280" s="34" t="str">
        <f t="shared" ca="1" si="332"/>
        <v/>
      </c>
      <c r="CI280" s="44" t="str">
        <f t="shared" si="333"/>
        <v/>
      </c>
      <c r="CM280" s="35"/>
      <c r="CN280" s="33"/>
      <c r="CO280" s="35"/>
      <c r="CP280" s="33"/>
      <c r="CQ280" s="35" t="str">
        <f t="shared" si="311"/>
        <v/>
      </c>
      <c r="CS280" s="37" t="str">
        <f t="shared" si="312"/>
        <v/>
      </c>
      <c r="CT280" s="43"/>
      <c r="CU280" s="37" t="str">
        <f t="shared" si="339"/>
        <v/>
      </c>
      <c r="CW280" s="37" t="str">
        <f>IFERROR(IFERROR(IF(CI280="","",SUMIFS(CU$101:CU280,$B$101:$B280,SWITCH\CALC\ACTIVE&amp;"*",$X$101:$X280, IF(CALCULATOR\LVL\FORMAT\ENTRY&lt;&gt;MARKER\CHECK,LVL\COL,"&gt;"""))),"") / IFERROR(IF(CI280="","",SUMIFS($BO$101:$BO280,$B$101:$B280,SWITCH\CALC\ACTIVE&amp;"*",$X$101:$X280, IF(CALCULATOR\LVL\FORMAT\ENTRY&lt;&gt;MARKER\CHECK,LVL\COL,"&gt;"""))),""),"")</f>
        <v/>
      </c>
      <c r="DI280" s="44" t="str">
        <f t="shared" si="334"/>
        <v/>
      </c>
      <c r="DM280" s="35"/>
      <c r="DN280" s="33"/>
      <c r="DO280" s="35"/>
      <c r="DP280" s="33"/>
      <c r="DQ280" s="35" t="str">
        <f t="shared" si="313"/>
        <v/>
      </c>
      <c r="DS280" s="37" t="str">
        <f t="shared" si="314"/>
        <v/>
      </c>
      <c r="DT280" s="43"/>
      <c r="DU280" s="37" t="str">
        <f t="shared" si="340"/>
        <v/>
      </c>
      <c r="DW280" s="37" t="str">
        <f>IFERROR(IFERROR(IF(DI280="","",SUMIFS(DU$101:DU280,$B$101:$B280,SWITCH\CALC\ACTIVE&amp;"*",$X$101:$X280, IF(CALCULATOR\LVL\FORMAT\ENTRY&lt;&gt;MARKER\CHECK,LVL\COL,"&gt;"""))),"") / IFERROR(IF(DI280="","",SUMIFS($BO$101:$BO280,$B$101:$B280,SWITCH\CALC\ACTIVE&amp;"*",$X$101:$X280, IF(CALCULATOR\LVL\FORMAT\ENTRY&lt;&gt;MARKER\CHECK,LVL\COL,"&gt;"""))),""),"")</f>
        <v/>
      </c>
      <c r="EI280" s="44" t="str">
        <f t="shared" si="335"/>
        <v/>
      </c>
      <c r="EM280" s="35"/>
      <c r="EN280" s="33"/>
      <c r="EO280" s="35"/>
      <c r="EP280" s="33"/>
      <c r="EQ280" s="35" t="str">
        <f t="shared" si="315"/>
        <v/>
      </c>
      <c r="ES280" s="37" t="str">
        <f t="shared" si="316"/>
        <v/>
      </c>
      <c r="ET280" s="43"/>
      <c r="EU280" s="37" t="str">
        <f t="shared" si="341"/>
        <v/>
      </c>
      <c r="EW280" s="37" t="str">
        <f>IFERROR(IFERROR(IF(EI280="","",SUMIFS(EU$101:EU280,$B$101:$B280,SWITCH\CALC\ACTIVE&amp;"*",$X$101:$X280, IF(CALCULATOR\LVL\FORMAT\ENTRY&lt;&gt;MARKER\CHECK,LVL\COL,"&gt;"""))),"") / IFERROR(IF(EI280="","",SUMIFS($BO$101:$BO280,$B$101:$B280,SWITCH\CALC\ACTIVE&amp;"*",$X$101:$X280, IF(CALCULATOR\LVL\FORMAT\ENTRY&lt;&gt;MARKER\CHECK,LVL\COL,"&gt;"""))),""),"")</f>
        <v/>
      </c>
      <c r="FI280" s="44" t="str">
        <f t="shared" si="336"/>
        <v/>
      </c>
      <c r="FM280" s="35"/>
      <c r="FN280" s="33"/>
      <c r="FO280" s="35"/>
      <c r="FP280" s="33"/>
      <c r="FQ280" s="35" t="str">
        <f t="shared" si="317"/>
        <v/>
      </c>
      <c r="FS280" s="37" t="str">
        <f t="shared" si="261"/>
        <v/>
      </c>
      <c r="FT280" s="43"/>
      <c r="FU280" s="37" t="str">
        <f t="shared" si="342"/>
        <v/>
      </c>
      <c r="FW280" s="37" t="str">
        <f>IFERROR(IFERROR(IF(FI280="","",SUMIFS(FU$101:FU280,$B$101:$B280,SWITCH\CALC\ACTIVE&amp;"*",$X$101:$X280, IF(CALCULATOR\LVL\FORMAT\ENTRY&lt;&gt;MARKER\CHECK,LVL\COL,"&gt;"""))),"") / IFERROR(IF(FI280="","",SUMIFS($BO$101:$BO280,$B$101:$B280,SWITCH\CALC\ACTIVE&amp;"*",$X$101:$X280, IF(CALCULATOR\LVL\FORMAT\ENTRY&lt;&gt;MARKER\CHECK,LVL\COL,"&gt;"""))),""),"")</f>
        <v/>
      </c>
      <c r="FX280" s="175"/>
      <c r="FZ280" s="37" t="str">
        <f t="shared" ca="1" si="318"/>
        <v/>
      </c>
      <c r="GA280" s="37" t="str">
        <f t="shared" ref="GA280:GM280" ca="1" si="357">IFERROR(IF($J280=LARGE($J$101:$J$300,GA$98), ( INDEX( INDIRECT($FY$95),MATCH(LARGE($J$101:$J$300,GA$98),$J$101:$J$300,0)) ), FZ280 ),"")</f>
        <v/>
      </c>
      <c r="GB280" s="37" t="str">
        <f t="shared" ca="1" si="357"/>
        <v/>
      </c>
      <c r="GC280" s="37" t="str">
        <f t="shared" ca="1" si="357"/>
        <v/>
      </c>
      <c r="GD280" s="37" t="str">
        <f t="shared" ca="1" si="357"/>
        <v/>
      </c>
      <c r="GE280" s="37" t="str">
        <f t="shared" ca="1" si="357"/>
        <v/>
      </c>
      <c r="GF280" s="37" t="str">
        <f t="shared" ca="1" si="357"/>
        <v/>
      </c>
      <c r="GG280" s="37" t="str">
        <f t="shared" ca="1" si="357"/>
        <v/>
      </c>
      <c r="GH280" s="37" t="str">
        <f t="shared" ca="1" si="357"/>
        <v/>
      </c>
      <c r="GI280" s="37" t="str">
        <f t="shared" ca="1" si="357"/>
        <v/>
      </c>
      <c r="GJ280" s="37" t="str">
        <f t="shared" ca="1" si="357"/>
        <v/>
      </c>
      <c r="GK280" s="37" t="str">
        <f t="shared" ca="1" si="357"/>
        <v/>
      </c>
      <c r="GL280" s="37" t="str">
        <f t="shared" ca="1" si="357"/>
        <v/>
      </c>
      <c r="GM280" s="37" t="str">
        <f t="shared" ca="1" si="357"/>
        <v/>
      </c>
    </row>
    <row r="281" spans="2:195" ht="22.5" customHeight="1" thickTop="1" thickBot="1">
      <c r="B281" s="1" t="str">
        <f t="array" ref="B281">IFERROR(IF($AF281="","",IF($C281=SWITCH\CALC\INACTV,SWITCH\CALC\INACTV,IF($AG281="",SWITCH\CALC\ACTIVE.EST,IF(AND(LARGE(IF($AF$101:$AF$300=$AF281,$AU$101:$AU$300),1)&gt;1,$AU281=1),SWITCH\CALC\INACTV,SWITCH\CALC\ACTIVE)))),"")</f>
        <v/>
      </c>
      <c r="C281" s="1" t="str">
        <f>IFERROR(IF($AF281="","",IF(AND(CALCULATOR\LVL\FORMAT\ENTRY="",$X281&lt;&gt;LVL\COL),SWITCH\CALC\INACTV,IF($AU281=1,IF(COUNTIFS($AU282:$AU$325,"&gt;"&amp;1,$AF282:$AF$325,$AF281)&gt;0,SWITCH\CALC\INACTV,SWITCH\CALC\ACTIVE),IF($AF281="","",SWITCH\CALC\ACTIVE)))),"")</f>
        <v/>
      </c>
      <c r="F281" s="1">
        <v>81</v>
      </c>
      <c r="H281" s="142" t="str">
        <f t="shared" ca="1" si="309"/>
        <v/>
      </c>
      <c r="I281" s="140"/>
      <c r="J281" s="145" t="str">
        <f t="shared" si="310"/>
        <v/>
      </c>
      <c r="R281" s="34" t="str">
        <f t="shared" ca="1" si="253"/>
        <v/>
      </c>
      <c r="V281" s="34" t="str">
        <f t="shared" ca="1" si="323"/>
        <v/>
      </c>
      <c r="X281" s="34" t="str">
        <f t="shared" ca="1" si="324"/>
        <v/>
      </c>
      <c r="AB281" s="18"/>
      <c r="AC281" s="2">
        <f t="shared" si="325"/>
        <v>81</v>
      </c>
      <c r="AD281" s="20"/>
      <c r="AE281" s="18"/>
      <c r="AF281" s="233"/>
      <c r="AG281" s="234"/>
      <c r="AH281" s="28"/>
      <c r="AI281" s="238" t="str">
        <f t="shared" ca="1" si="326"/>
        <v/>
      </c>
      <c r="AJ281" s="239"/>
      <c r="AK281" s="239"/>
      <c r="AL281" s="239"/>
      <c r="AM281" s="239"/>
      <c r="AN281" s="239"/>
      <c r="AO281" s="239"/>
      <c r="AP281" s="239"/>
      <c r="AQ281" s="240"/>
      <c r="AR281" s="28"/>
      <c r="AS281" s="138" t="str">
        <f t="shared" ca="1" si="327"/>
        <v/>
      </c>
      <c r="AT281" s="19"/>
      <c r="AU281" s="169" t="str">
        <f>IFERROR(IF($AF281="","",IF($BO281="","",IF($BO281&lt;1,"",COUNTIFS($AF$101:$AF281,$AF281,$BO$101:$BO281,"&gt;=1")))),"")</f>
        <v/>
      </c>
      <c r="AV281" s="20"/>
      <c r="AZ281" s="36" t="str">
        <f>IFERROR(IF($AF281="","",IF($AG281=GRADE.LTR\W,GRADE.LTR\W,IF($AG281="",GRADE.LTR\W,(  IF($X281=LVL\REM,GRADE.LTR\P,GRADE.LTR\C)  )))),"")</f>
        <v/>
      </c>
      <c r="BM281" s="35" t="str">
        <f t="shared" si="328"/>
        <v/>
      </c>
      <c r="BN281" s="33"/>
      <c r="BO281" s="35" t="str">
        <f t="shared" si="329"/>
        <v/>
      </c>
      <c r="BP281" s="33"/>
      <c r="BQ281" s="35" t="str">
        <f t="shared" si="330"/>
        <v/>
      </c>
      <c r="BS281" s="37" t="str">
        <f t="shared" si="331"/>
        <v/>
      </c>
      <c r="BT281" s="43"/>
      <c r="BU281" s="37" t="str">
        <f t="shared" si="338"/>
        <v/>
      </c>
      <c r="BZ281" s="34" t="str">
        <f t="shared" ca="1" si="332"/>
        <v/>
      </c>
      <c r="CI281" s="44" t="str">
        <f t="shared" si="333"/>
        <v/>
      </c>
      <c r="CM281" s="35"/>
      <c r="CN281" s="33"/>
      <c r="CO281" s="35"/>
      <c r="CP281" s="33"/>
      <c r="CQ281" s="35" t="str">
        <f t="shared" si="311"/>
        <v/>
      </c>
      <c r="CS281" s="37" t="str">
        <f t="shared" si="312"/>
        <v/>
      </c>
      <c r="CT281" s="43"/>
      <c r="CU281" s="37" t="str">
        <f t="shared" si="339"/>
        <v/>
      </c>
      <c r="CW281" s="37" t="str">
        <f>IFERROR(IFERROR(IF(CI281="","",SUMIFS(CU$101:CU281,$B$101:$B281,SWITCH\CALC\ACTIVE&amp;"*",$X$101:$X281, IF(CALCULATOR\LVL\FORMAT\ENTRY&lt;&gt;MARKER\CHECK,LVL\COL,"&gt;"""))),"") / IFERROR(IF(CI281="","",SUMIFS($BO$101:$BO281,$B$101:$B281,SWITCH\CALC\ACTIVE&amp;"*",$X$101:$X281, IF(CALCULATOR\LVL\FORMAT\ENTRY&lt;&gt;MARKER\CHECK,LVL\COL,"&gt;"""))),""),"")</f>
        <v/>
      </c>
      <c r="DI281" s="44" t="str">
        <f t="shared" si="334"/>
        <v/>
      </c>
      <c r="DM281" s="35"/>
      <c r="DN281" s="33"/>
      <c r="DO281" s="35"/>
      <c r="DP281" s="33"/>
      <c r="DQ281" s="35" t="str">
        <f t="shared" si="313"/>
        <v/>
      </c>
      <c r="DS281" s="37" t="str">
        <f t="shared" si="314"/>
        <v/>
      </c>
      <c r="DT281" s="43"/>
      <c r="DU281" s="37" t="str">
        <f t="shared" si="340"/>
        <v/>
      </c>
      <c r="DW281" s="37" t="str">
        <f>IFERROR(IFERROR(IF(DI281="","",SUMIFS(DU$101:DU281,$B$101:$B281,SWITCH\CALC\ACTIVE&amp;"*",$X$101:$X281, IF(CALCULATOR\LVL\FORMAT\ENTRY&lt;&gt;MARKER\CHECK,LVL\COL,"&gt;"""))),"") / IFERROR(IF(DI281="","",SUMIFS($BO$101:$BO281,$B$101:$B281,SWITCH\CALC\ACTIVE&amp;"*",$X$101:$X281, IF(CALCULATOR\LVL\FORMAT\ENTRY&lt;&gt;MARKER\CHECK,LVL\COL,"&gt;"""))),""),"")</f>
        <v/>
      </c>
      <c r="EI281" s="44" t="str">
        <f t="shared" si="335"/>
        <v/>
      </c>
      <c r="EM281" s="35"/>
      <c r="EN281" s="33"/>
      <c r="EO281" s="35"/>
      <c r="EP281" s="33"/>
      <c r="EQ281" s="35" t="str">
        <f t="shared" si="315"/>
        <v/>
      </c>
      <c r="ES281" s="37" t="str">
        <f t="shared" si="316"/>
        <v/>
      </c>
      <c r="ET281" s="43"/>
      <c r="EU281" s="37" t="str">
        <f t="shared" si="341"/>
        <v/>
      </c>
      <c r="EW281" s="37" t="str">
        <f>IFERROR(IFERROR(IF(EI281="","",SUMIFS(EU$101:EU281,$B$101:$B281,SWITCH\CALC\ACTIVE&amp;"*",$X$101:$X281, IF(CALCULATOR\LVL\FORMAT\ENTRY&lt;&gt;MARKER\CHECK,LVL\COL,"&gt;"""))),"") / IFERROR(IF(EI281="","",SUMIFS($BO$101:$BO281,$B$101:$B281,SWITCH\CALC\ACTIVE&amp;"*",$X$101:$X281, IF(CALCULATOR\LVL\FORMAT\ENTRY&lt;&gt;MARKER\CHECK,LVL\COL,"&gt;"""))),""),"")</f>
        <v/>
      </c>
      <c r="FI281" s="44" t="str">
        <f t="shared" si="336"/>
        <v/>
      </c>
      <c r="FM281" s="35"/>
      <c r="FN281" s="33"/>
      <c r="FO281" s="35"/>
      <c r="FP281" s="33"/>
      <c r="FQ281" s="35" t="str">
        <f t="shared" si="317"/>
        <v/>
      </c>
      <c r="FS281" s="37" t="str">
        <f t="shared" si="261"/>
        <v/>
      </c>
      <c r="FT281" s="43"/>
      <c r="FU281" s="37" t="str">
        <f t="shared" si="342"/>
        <v/>
      </c>
      <c r="FW281" s="37" t="str">
        <f>IFERROR(IFERROR(IF(FI281="","",SUMIFS(FU$101:FU281,$B$101:$B281,SWITCH\CALC\ACTIVE&amp;"*",$X$101:$X281, IF(CALCULATOR\LVL\FORMAT\ENTRY&lt;&gt;MARKER\CHECK,LVL\COL,"&gt;"""))),"") / IFERROR(IF(FI281="","",SUMIFS($BO$101:$BO281,$B$101:$B281,SWITCH\CALC\ACTIVE&amp;"*",$X$101:$X281, IF(CALCULATOR\LVL\FORMAT\ENTRY&lt;&gt;MARKER\CHECK,LVL\COL,"&gt;"""))),""),"")</f>
        <v/>
      </c>
      <c r="FX281" s="175"/>
      <c r="FZ281" s="37" t="str">
        <f t="shared" ca="1" si="318"/>
        <v/>
      </c>
      <c r="GA281" s="37" t="str">
        <f t="shared" ref="GA281:GM281" ca="1" si="358">IFERROR(IF($J281=LARGE($J$101:$J$300,GA$98), ( INDEX( INDIRECT($FY$95),MATCH(LARGE($J$101:$J$300,GA$98),$J$101:$J$300,0)) ), FZ281 ),"")</f>
        <v/>
      </c>
      <c r="GB281" s="37" t="str">
        <f t="shared" ca="1" si="358"/>
        <v/>
      </c>
      <c r="GC281" s="37" t="str">
        <f t="shared" ca="1" si="358"/>
        <v/>
      </c>
      <c r="GD281" s="37" t="str">
        <f t="shared" ca="1" si="358"/>
        <v/>
      </c>
      <c r="GE281" s="37" t="str">
        <f t="shared" ca="1" si="358"/>
        <v/>
      </c>
      <c r="GF281" s="37" t="str">
        <f t="shared" ca="1" si="358"/>
        <v/>
      </c>
      <c r="GG281" s="37" t="str">
        <f t="shared" ca="1" si="358"/>
        <v/>
      </c>
      <c r="GH281" s="37" t="str">
        <f t="shared" ca="1" si="358"/>
        <v/>
      </c>
      <c r="GI281" s="37" t="str">
        <f t="shared" ca="1" si="358"/>
        <v/>
      </c>
      <c r="GJ281" s="37" t="str">
        <f t="shared" ca="1" si="358"/>
        <v/>
      </c>
      <c r="GK281" s="37" t="str">
        <f t="shared" ca="1" si="358"/>
        <v/>
      </c>
      <c r="GL281" s="37" t="str">
        <f t="shared" ca="1" si="358"/>
        <v/>
      </c>
      <c r="GM281" s="37" t="str">
        <f t="shared" ca="1" si="358"/>
        <v/>
      </c>
    </row>
    <row r="282" spans="2:195" ht="22.5" customHeight="1" thickTop="1" thickBot="1">
      <c r="B282" s="1" t="str">
        <f t="array" ref="B282">IFERROR(IF($AF282="","",IF($C282=SWITCH\CALC\INACTV,SWITCH\CALC\INACTV,IF($AG282="",SWITCH\CALC\ACTIVE.EST,IF(AND(LARGE(IF($AF$101:$AF$300=$AF282,$AU$101:$AU$300),1)&gt;1,$AU282=1),SWITCH\CALC\INACTV,SWITCH\CALC\ACTIVE)))),"")</f>
        <v/>
      </c>
      <c r="C282" s="1" t="str">
        <f>IFERROR(IF($AF282="","",IF(AND(CALCULATOR\LVL\FORMAT\ENTRY="",$X282&lt;&gt;LVL\COL),SWITCH\CALC\INACTV,IF($AU282=1,IF(COUNTIFS($AU283:$AU$325,"&gt;"&amp;1,$AF283:$AF$325,$AF282)&gt;0,SWITCH\CALC\INACTV,SWITCH\CALC\ACTIVE),IF($AF282="","",SWITCH\CALC\ACTIVE)))),"")</f>
        <v/>
      </c>
      <c r="F282" s="1">
        <v>82</v>
      </c>
      <c r="H282" s="142" t="str">
        <f t="shared" ca="1" si="309"/>
        <v/>
      </c>
      <c r="I282" s="140"/>
      <c r="J282" s="145" t="str">
        <f t="shared" si="310"/>
        <v/>
      </c>
      <c r="R282" s="34" t="str">
        <f t="shared" ca="1" si="253"/>
        <v/>
      </c>
      <c r="V282" s="34" t="str">
        <f t="shared" ca="1" si="323"/>
        <v/>
      </c>
      <c r="X282" s="34" t="str">
        <f t="shared" ca="1" si="324"/>
        <v/>
      </c>
      <c r="AB282" s="18"/>
      <c r="AC282" s="2">
        <f t="shared" si="325"/>
        <v>82</v>
      </c>
      <c r="AD282" s="20"/>
      <c r="AE282" s="18"/>
      <c r="AF282" s="233"/>
      <c r="AG282" s="234"/>
      <c r="AH282" s="28"/>
      <c r="AI282" s="238" t="str">
        <f t="shared" ca="1" si="326"/>
        <v/>
      </c>
      <c r="AJ282" s="239"/>
      <c r="AK282" s="239"/>
      <c r="AL282" s="239"/>
      <c r="AM282" s="239"/>
      <c r="AN282" s="239"/>
      <c r="AO282" s="239"/>
      <c r="AP282" s="239"/>
      <c r="AQ282" s="240"/>
      <c r="AR282" s="28"/>
      <c r="AS282" s="138" t="str">
        <f t="shared" ca="1" si="327"/>
        <v/>
      </c>
      <c r="AT282" s="19"/>
      <c r="AU282" s="169" t="str">
        <f>IFERROR(IF($AF282="","",IF($BO282="","",IF($BO282&lt;1,"",COUNTIFS($AF$101:$AF282,$AF282,$BO$101:$BO282,"&gt;=1")))),"")</f>
        <v/>
      </c>
      <c r="AV282" s="20"/>
      <c r="AZ282" s="36" t="str">
        <f>IFERROR(IF($AF282="","",IF($AG282=GRADE.LTR\W,GRADE.LTR\W,IF($AG282="",GRADE.LTR\W,(  IF($X282=LVL\REM,GRADE.LTR\P,GRADE.LTR\C)  )))),"")</f>
        <v/>
      </c>
      <c r="BM282" s="35" t="str">
        <f t="shared" si="328"/>
        <v/>
      </c>
      <c r="BN282" s="33"/>
      <c r="BO282" s="35" t="str">
        <f t="shared" si="329"/>
        <v/>
      </c>
      <c r="BP282" s="33"/>
      <c r="BQ282" s="35" t="str">
        <f t="shared" si="330"/>
        <v/>
      </c>
      <c r="BS282" s="37" t="str">
        <f t="shared" si="331"/>
        <v/>
      </c>
      <c r="BT282" s="43"/>
      <c r="BU282" s="37" t="str">
        <f t="shared" si="338"/>
        <v/>
      </c>
      <c r="BZ282" s="34" t="str">
        <f t="shared" ca="1" si="332"/>
        <v/>
      </c>
      <c r="CI282" s="44" t="str">
        <f t="shared" si="333"/>
        <v/>
      </c>
      <c r="CM282" s="35"/>
      <c r="CN282" s="33"/>
      <c r="CO282" s="35"/>
      <c r="CP282" s="33"/>
      <c r="CQ282" s="35" t="str">
        <f t="shared" si="311"/>
        <v/>
      </c>
      <c r="CS282" s="37" t="str">
        <f t="shared" si="312"/>
        <v/>
      </c>
      <c r="CT282" s="43"/>
      <c r="CU282" s="37" t="str">
        <f t="shared" si="339"/>
        <v/>
      </c>
      <c r="CW282" s="37" t="str">
        <f>IFERROR(IFERROR(IF(CI282="","",SUMIFS(CU$101:CU282,$B$101:$B282,SWITCH\CALC\ACTIVE&amp;"*",$X$101:$X282, IF(CALCULATOR\LVL\FORMAT\ENTRY&lt;&gt;MARKER\CHECK,LVL\COL,"&gt;"""))),"") / IFERROR(IF(CI282="","",SUMIFS($BO$101:$BO282,$B$101:$B282,SWITCH\CALC\ACTIVE&amp;"*",$X$101:$X282, IF(CALCULATOR\LVL\FORMAT\ENTRY&lt;&gt;MARKER\CHECK,LVL\COL,"&gt;"""))),""),"")</f>
        <v/>
      </c>
      <c r="DI282" s="44" t="str">
        <f t="shared" si="334"/>
        <v/>
      </c>
      <c r="DM282" s="35"/>
      <c r="DN282" s="33"/>
      <c r="DO282" s="35"/>
      <c r="DP282" s="33"/>
      <c r="DQ282" s="35" t="str">
        <f t="shared" si="313"/>
        <v/>
      </c>
      <c r="DS282" s="37" t="str">
        <f t="shared" si="314"/>
        <v/>
      </c>
      <c r="DT282" s="43"/>
      <c r="DU282" s="37" t="str">
        <f t="shared" si="340"/>
        <v/>
      </c>
      <c r="DW282" s="37" t="str">
        <f>IFERROR(IFERROR(IF(DI282="","",SUMIFS(DU$101:DU282,$B$101:$B282,SWITCH\CALC\ACTIVE&amp;"*",$X$101:$X282, IF(CALCULATOR\LVL\FORMAT\ENTRY&lt;&gt;MARKER\CHECK,LVL\COL,"&gt;"""))),"") / IFERROR(IF(DI282="","",SUMIFS($BO$101:$BO282,$B$101:$B282,SWITCH\CALC\ACTIVE&amp;"*",$X$101:$X282, IF(CALCULATOR\LVL\FORMAT\ENTRY&lt;&gt;MARKER\CHECK,LVL\COL,"&gt;"""))),""),"")</f>
        <v/>
      </c>
      <c r="EI282" s="44" t="str">
        <f t="shared" si="335"/>
        <v/>
      </c>
      <c r="EM282" s="35"/>
      <c r="EN282" s="33"/>
      <c r="EO282" s="35"/>
      <c r="EP282" s="33"/>
      <c r="EQ282" s="35" t="str">
        <f t="shared" si="315"/>
        <v/>
      </c>
      <c r="ES282" s="37" t="str">
        <f t="shared" si="316"/>
        <v/>
      </c>
      <c r="ET282" s="43"/>
      <c r="EU282" s="37" t="str">
        <f t="shared" si="341"/>
        <v/>
      </c>
      <c r="EW282" s="37" t="str">
        <f>IFERROR(IFERROR(IF(EI282="","",SUMIFS(EU$101:EU282,$B$101:$B282,SWITCH\CALC\ACTIVE&amp;"*",$X$101:$X282, IF(CALCULATOR\LVL\FORMAT\ENTRY&lt;&gt;MARKER\CHECK,LVL\COL,"&gt;"""))),"") / IFERROR(IF(EI282="","",SUMIFS($BO$101:$BO282,$B$101:$B282,SWITCH\CALC\ACTIVE&amp;"*",$X$101:$X282, IF(CALCULATOR\LVL\FORMAT\ENTRY&lt;&gt;MARKER\CHECK,LVL\COL,"&gt;"""))),""),"")</f>
        <v/>
      </c>
      <c r="FI282" s="44" t="str">
        <f t="shared" si="336"/>
        <v/>
      </c>
      <c r="FM282" s="35"/>
      <c r="FN282" s="33"/>
      <c r="FO282" s="35"/>
      <c r="FP282" s="33"/>
      <c r="FQ282" s="35" t="str">
        <f t="shared" si="317"/>
        <v/>
      </c>
      <c r="FS282" s="37" t="str">
        <f t="shared" si="261"/>
        <v/>
      </c>
      <c r="FT282" s="43"/>
      <c r="FU282" s="37" t="str">
        <f t="shared" si="342"/>
        <v/>
      </c>
      <c r="FW282" s="37" t="str">
        <f>IFERROR(IFERROR(IF(FI282="","",SUMIFS(FU$101:FU282,$B$101:$B282,SWITCH\CALC\ACTIVE&amp;"*",$X$101:$X282, IF(CALCULATOR\LVL\FORMAT\ENTRY&lt;&gt;MARKER\CHECK,LVL\COL,"&gt;"""))),"") / IFERROR(IF(FI282="","",SUMIFS($BO$101:$BO282,$B$101:$B282,SWITCH\CALC\ACTIVE&amp;"*",$X$101:$X282, IF(CALCULATOR\LVL\FORMAT\ENTRY&lt;&gt;MARKER\CHECK,LVL\COL,"&gt;"""))),""),"")</f>
        <v/>
      </c>
      <c r="FX282" s="175"/>
      <c r="FZ282" s="37" t="str">
        <f t="shared" ca="1" si="318"/>
        <v/>
      </c>
      <c r="GA282" s="37" t="str">
        <f t="shared" ref="GA282:GM282" ca="1" si="359">IFERROR(IF($J282=LARGE($J$101:$J$300,GA$98), ( INDEX( INDIRECT($FY$95),MATCH(LARGE($J$101:$J$300,GA$98),$J$101:$J$300,0)) ), FZ282 ),"")</f>
        <v/>
      </c>
      <c r="GB282" s="37" t="str">
        <f t="shared" ca="1" si="359"/>
        <v/>
      </c>
      <c r="GC282" s="37" t="str">
        <f t="shared" ca="1" si="359"/>
        <v/>
      </c>
      <c r="GD282" s="37" t="str">
        <f t="shared" ca="1" si="359"/>
        <v/>
      </c>
      <c r="GE282" s="37" t="str">
        <f t="shared" ca="1" si="359"/>
        <v/>
      </c>
      <c r="GF282" s="37" t="str">
        <f t="shared" ca="1" si="359"/>
        <v/>
      </c>
      <c r="GG282" s="37" t="str">
        <f t="shared" ca="1" si="359"/>
        <v/>
      </c>
      <c r="GH282" s="37" t="str">
        <f t="shared" ca="1" si="359"/>
        <v/>
      </c>
      <c r="GI282" s="37" t="str">
        <f t="shared" ca="1" si="359"/>
        <v/>
      </c>
      <c r="GJ282" s="37" t="str">
        <f t="shared" ca="1" si="359"/>
        <v/>
      </c>
      <c r="GK282" s="37" t="str">
        <f t="shared" ca="1" si="359"/>
        <v/>
      </c>
      <c r="GL282" s="37" t="str">
        <f t="shared" ca="1" si="359"/>
        <v/>
      </c>
      <c r="GM282" s="37" t="str">
        <f t="shared" ca="1" si="359"/>
        <v/>
      </c>
    </row>
    <row r="283" spans="2:195" ht="22.5" customHeight="1" thickTop="1" thickBot="1">
      <c r="B283" s="1" t="str">
        <f t="array" ref="B283">IFERROR(IF($AF283="","",IF($C283=SWITCH\CALC\INACTV,SWITCH\CALC\INACTV,IF($AG283="",SWITCH\CALC\ACTIVE.EST,IF(AND(LARGE(IF($AF$101:$AF$300=$AF283,$AU$101:$AU$300),1)&gt;1,$AU283=1),SWITCH\CALC\INACTV,SWITCH\CALC\ACTIVE)))),"")</f>
        <v/>
      </c>
      <c r="C283" s="1" t="str">
        <f>IFERROR(IF($AF283="","",IF(AND(CALCULATOR\LVL\FORMAT\ENTRY="",$X283&lt;&gt;LVL\COL),SWITCH\CALC\INACTV,IF($AU283=1,IF(COUNTIFS($AU284:$AU$325,"&gt;"&amp;1,$AF284:$AF$325,$AF283)&gt;0,SWITCH\CALC\INACTV,SWITCH\CALC\ACTIVE),IF($AF283="","",SWITCH\CALC\ACTIVE)))),"")</f>
        <v/>
      </c>
      <c r="F283" s="1">
        <v>83</v>
      </c>
      <c r="H283" s="142" t="str">
        <f t="shared" ca="1" si="309"/>
        <v/>
      </c>
      <c r="I283" s="140"/>
      <c r="J283" s="145" t="str">
        <f t="shared" si="310"/>
        <v/>
      </c>
      <c r="R283" s="34" t="str">
        <f t="shared" ca="1" si="253"/>
        <v/>
      </c>
      <c r="V283" s="34" t="str">
        <f t="shared" ca="1" si="323"/>
        <v/>
      </c>
      <c r="X283" s="34" t="str">
        <f t="shared" ca="1" si="324"/>
        <v/>
      </c>
      <c r="AB283" s="18"/>
      <c r="AC283" s="2">
        <f t="shared" si="325"/>
        <v>83</v>
      </c>
      <c r="AD283" s="20"/>
      <c r="AE283" s="18"/>
      <c r="AF283" s="233"/>
      <c r="AG283" s="234"/>
      <c r="AH283" s="28"/>
      <c r="AI283" s="238" t="str">
        <f t="shared" ca="1" si="326"/>
        <v/>
      </c>
      <c r="AJ283" s="239"/>
      <c r="AK283" s="239"/>
      <c r="AL283" s="239"/>
      <c r="AM283" s="239"/>
      <c r="AN283" s="239"/>
      <c r="AO283" s="239"/>
      <c r="AP283" s="239"/>
      <c r="AQ283" s="240"/>
      <c r="AR283" s="28"/>
      <c r="AS283" s="138" t="str">
        <f t="shared" ca="1" si="327"/>
        <v/>
      </c>
      <c r="AT283" s="19"/>
      <c r="AU283" s="169" t="str">
        <f>IFERROR(IF($AF283="","",IF($BO283="","",IF($BO283&lt;1,"",COUNTIFS($AF$101:$AF283,$AF283,$BO$101:$BO283,"&gt;=1")))),"")</f>
        <v/>
      </c>
      <c r="AV283" s="20"/>
      <c r="AZ283" s="36" t="str">
        <f>IFERROR(IF($AF283="","",IF($AG283=GRADE.LTR\W,GRADE.LTR\W,IF($AG283="",GRADE.LTR\W,(  IF($X283=LVL\REM,GRADE.LTR\P,GRADE.LTR\C)  )))),"")</f>
        <v/>
      </c>
      <c r="BM283" s="35" t="str">
        <f t="shared" si="328"/>
        <v/>
      </c>
      <c r="BN283" s="33"/>
      <c r="BO283" s="35" t="str">
        <f t="shared" si="329"/>
        <v/>
      </c>
      <c r="BP283" s="33"/>
      <c r="BQ283" s="35" t="str">
        <f t="shared" si="330"/>
        <v/>
      </c>
      <c r="BS283" s="37" t="str">
        <f t="shared" si="331"/>
        <v/>
      </c>
      <c r="BT283" s="43"/>
      <c r="BU283" s="37" t="str">
        <f t="shared" si="338"/>
        <v/>
      </c>
      <c r="BZ283" s="34" t="str">
        <f t="shared" ca="1" si="332"/>
        <v/>
      </c>
      <c r="CI283" s="44" t="str">
        <f t="shared" si="333"/>
        <v/>
      </c>
      <c r="CM283" s="35"/>
      <c r="CN283" s="33"/>
      <c r="CO283" s="35"/>
      <c r="CP283" s="33"/>
      <c r="CQ283" s="35" t="str">
        <f t="shared" si="311"/>
        <v/>
      </c>
      <c r="CS283" s="37" t="str">
        <f t="shared" si="312"/>
        <v/>
      </c>
      <c r="CT283" s="43"/>
      <c r="CU283" s="37" t="str">
        <f t="shared" si="339"/>
        <v/>
      </c>
      <c r="CW283" s="37" t="str">
        <f>IFERROR(IFERROR(IF(CI283="","",SUMIFS(CU$101:CU283,$B$101:$B283,SWITCH\CALC\ACTIVE&amp;"*",$X$101:$X283, IF(CALCULATOR\LVL\FORMAT\ENTRY&lt;&gt;MARKER\CHECK,LVL\COL,"&gt;"""))),"") / IFERROR(IF(CI283="","",SUMIFS($BO$101:$BO283,$B$101:$B283,SWITCH\CALC\ACTIVE&amp;"*",$X$101:$X283, IF(CALCULATOR\LVL\FORMAT\ENTRY&lt;&gt;MARKER\CHECK,LVL\COL,"&gt;"""))),""),"")</f>
        <v/>
      </c>
      <c r="DI283" s="44" t="str">
        <f t="shared" si="334"/>
        <v/>
      </c>
      <c r="DM283" s="35"/>
      <c r="DN283" s="33"/>
      <c r="DO283" s="35"/>
      <c r="DP283" s="33"/>
      <c r="DQ283" s="35" t="str">
        <f t="shared" si="313"/>
        <v/>
      </c>
      <c r="DS283" s="37" t="str">
        <f t="shared" si="314"/>
        <v/>
      </c>
      <c r="DT283" s="43"/>
      <c r="DU283" s="37" t="str">
        <f t="shared" si="340"/>
        <v/>
      </c>
      <c r="DW283" s="37" t="str">
        <f>IFERROR(IFERROR(IF(DI283="","",SUMIFS(DU$101:DU283,$B$101:$B283,SWITCH\CALC\ACTIVE&amp;"*",$X$101:$X283, IF(CALCULATOR\LVL\FORMAT\ENTRY&lt;&gt;MARKER\CHECK,LVL\COL,"&gt;"""))),"") / IFERROR(IF(DI283="","",SUMIFS($BO$101:$BO283,$B$101:$B283,SWITCH\CALC\ACTIVE&amp;"*",$X$101:$X283, IF(CALCULATOR\LVL\FORMAT\ENTRY&lt;&gt;MARKER\CHECK,LVL\COL,"&gt;"""))),""),"")</f>
        <v/>
      </c>
      <c r="EI283" s="44" t="str">
        <f t="shared" si="335"/>
        <v/>
      </c>
      <c r="EM283" s="35"/>
      <c r="EN283" s="33"/>
      <c r="EO283" s="35"/>
      <c r="EP283" s="33"/>
      <c r="EQ283" s="35" t="str">
        <f t="shared" si="315"/>
        <v/>
      </c>
      <c r="ES283" s="37" t="str">
        <f t="shared" si="316"/>
        <v/>
      </c>
      <c r="ET283" s="43"/>
      <c r="EU283" s="37" t="str">
        <f t="shared" si="341"/>
        <v/>
      </c>
      <c r="EW283" s="37" t="str">
        <f>IFERROR(IFERROR(IF(EI283="","",SUMIFS(EU$101:EU283,$B$101:$B283,SWITCH\CALC\ACTIVE&amp;"*",$X$101:$X283, IF(CALCULATOR\LVL\FORMAT\ENTRY&lt;&gt;MARKER\CHECK,LVL\COL,"&gt;"""))),"") / IFERROR(IF(EI283="","",SUMIFS($BO$101:$BO283,$B$101:$B283,SWITCH\CALC\ACTIVE&amp;"*",$X$101:$X283, IF(CALCULATOR\LVL\FORMAT\ENTRY&lt;&gt;MARKER\CHECK,LVL\COL,"&gt;"""))),""),"")</f>
        <v/>
      </c>
      <c r="FI283" s="44" t="str">
        <f t="shared" si="336"/>
        <v/>
      </c>
      <c r="FM283" s="35"/>
      <c r="FN283" s="33"/>
      <c r="FO283" s="35"/>
      <c r="FP283" s="33"/>
      <c r="FQ283" s="35" t="str">
        <f t="shared" si="317"/>
        <v/>
      </c>
      <c r="FS283" s="37" t="str">
        <f t="shared" si="261"/>
        <v/>
      </c>
      <c r="FT283" s="43"/>
      <c r="FU283" s="37" t="str">
        <f t="shared" si="342"/>
        <v/>
      </c>
      <c r="FW283" s="37" t="str">
        <f>IFERROR(IFERROR(IF(FI283="","",SUMIFS(FU$101:FU283,$B$101:$B283,SWITCH\CALC\ACTIVE&amp;"*",$X$101:$X283, IF(CALCULATOR\LVL\FORMAT\ENTRY&lt;&gt;MARKER\CHECK,LVL\COL,"&gt;"""))),"") / IFERROR(IF(FI283="","",SUMIFS($BO$101:$BO283,$B$101:$B283,SWITCH\CALC\ACTIVE&amp;"*",$X$101:$X283, IF(CALCULATOR\LVL\FORMAT\ENTRY&lt;&gt;MARKER\CHECK,LVL\COL,"&gt;"""))),""),"")</f>
        <v/>
      </c>
      <c r="FX283" s="175"/>
      <c r="FZ283" s="37" t="str">
        <f t="shared" ca="1" si="318"/>
        <v/>
      </c>
      <c r="GA283" s="37" t="str">
        <f t="shared" ref="GA283:GM283" ca="1" si="360">IFERROR(IF($J283=LARGE($J$101:$J$300,GA$98), ( INDEX( INDIRECT($FY$95),MATCH(LARGE($J$101:$J$300,GA$98),$J$101:$J$300,0)) ), FZ283 ),"")</f>
        <v/>
      </c>
      <c r="GB283" s="37" t="str">
        <f t="shared" ca="1" si="360"/>
        <v/>
      </c>
      <c r="GC283" s="37" t="str">
        <f t="shared" ca="1" si="360"/>
        <v/>
      </c>
      <c r="GD283" s="37" t="str">
        <f t="shared" ca="1" si="360"/>
        <v/>
      </c>
      <c r="GE283" s="37" t="str">
        <f t="shared" ca="1" si="360"/>
        <v/>
      </c>
      <c r="GF283" s="37" t="str">
        <f t="shared" ca="1" si="360"/>
        <v/>
      </c>
      <c r="GG283" s="37" t="str">
        <f t="shared" ca="1" si="360"/>
        <v/>
      </c>
      <c r="GH283" s="37" t="str">
        <f t="shared" ca="1" si="360"/>
        <v/>
      </c>
      <c r="GI283" s="37" t="str">
        <f t="shared" ca="1" si="360"/>
        <v/>
      </c>
      <c r="GJ283" s="37" t="str">
        <f t="shared" ca="1" si="360"/>
        <v/>
      </c>
      <c r="GK283" s="37" t="str">
        <f t="shared" ca="1" si="360"/>
        <v/>
      </c>
      <c r="GL283" s="37" t="str">
        <f t="shared" ca="1" si="360"/>
        <v/>
      </c>
      <c r="GM283" s="37" t="str">
        <f t="shared" ca="1" si="360"/>
        <v/>
      </c>
    </row>
    <row r="284" spans="2:195" ht="22.5" customHeight="1" thickTop="1" thickBot="1">
      <c r="B284" s="1" t="str">
        <f t="array" ref="B284">IFERROR(IF($AF284="","",IF($C284=SWITCH\CALC\INACTV,SWITCH\CALC\INACTV,IF($AG284="",SWITCH\CALC\ACTIVE.EST,IF(AND(LARGE(IF($AF$101:$AF$300=$AF284,$AU$101:$AU$300),1)&gt;1,$AU284=1),SWITCH\CALC\INACTV,SWITCH\CALC\ACTIVE)))),"")</f>
        <v/>
      </c>
      <c r="C284" s="1" t="str">
        <f>IFERROR(IF($AF284="","",IF(AND(CALCULATOR\LVL\FORMAT\ENTRY="",$X284&lt;&gt;LVL\COL),SWITCH\CALC\INACTV,IF($AU284=1,IF(COUNTIFS($AU285:$AU$325,"&gt;"&amp;1,$AF285:$AF$325,$AF284)&gt;0,SWITCH\CALC\INACTV,SWITCH\CALC\ACTIVE),IF($AF284="","",SWITCH\CALC\ACTIVE)))),"")</f>
        <v/>
      </c>
      <c r="F284" s="1">
        <v>84</v>
      </c>
      <c r="H284" s="142" t="str">
        <f t="shared" ca="1" si="309"/>
        <v/>
      </c>
      <c r="I284" s="140"/>
      <c r="J284" s="145" t="str">
        <f t="shared" si="310"/>
        <v/>
      </c>
      <c r="R284" s="34" t="str">
        <f t="shared" ca="1" si="253"/>
        <v/>
      </c>
      <c r="V284" s="34" t="str">
        <f t="shared" ca="1" si="323"/>
        <v/>
      </c>
      <c r="X284" s="34" t="str">
        <f t="shared" ca="1" si="324"/>
        <v/>
      </c>
      <c r="AB284" s="18"/>
      <c r="AC284" s="2">
        <f t="shared" si="325"/>
        <v>84</v>
      </c>
      <c r="AD284" s="20"/>
      <c r="AE284" s="18"/>
      <c r="AF284" s="233"/>
      <c r="AG284" s="234"/>
      <c r="AH284" s="28"/>
      <c r="AI284" s="238" t="str">
        <f t="shared" ca="1" si="326"/>
        <v/>
      </c>
      <c r="AJ284" s="239"/>
      <c r="AK284" s="239"/>
      <c r="AL284" s="239"/>
      <c r="AM284" s="239"/>
      <c r="AN284" s="239"/>
      <c r="AO284" s="239"/>
      <c r="AP284" s="239"/>
      <c r="AQ284" s="240"/>
      <c r="AR284" s="28"/>
      <c r="AS284" s="138" t="str">
        <f t="shared" ca="1" si="327"/>
        <v/>
      </c>
      <c r="AT284" s="19"/>
      <c r="AU284" s="169" t="str">
        <f>IFERROR(IF($AF284="","",IF($BO284="","",IF($BO284&lt;1,"",COUNTIFS($AF$101:$AF284,$AF284,$BO$101:$BO284,"&gt;=1")))),"")</f>
        <v/>
      </c>
      <c r="AV284" s="20"/>
      <c r="AZ284" s="36" t="str">
        <f>IFERROR(IF($AF284="","",IF($AG284=GRADE.LTR\W,GRADE.LTR\W,IF($AG284="",GRADE.LTR\W,(  IF($X284=LVL\REM,GRADE.LTR\P,GRADE.LTR\C)  )))),"")</f>
        <v/>
      </c>
      <c r="BM284" s="35" t="str">
        <f t="shared" si="328"/>
        <v/>
      </c>
      <c r="BN284" s="33"/>
      <c r="BO284" s="35" t="str">
        <f t="shared" si="329"/>
        <v/>
      </c>
      <c r="BP284" s="33"/>
      <c r="BQ284" s="35" t="str">
        <f t="shared" si="330"/>
        <v/>
      </c>
      <c r="BS284" s="37" t="str">
        <f t="shared" si="331"/>
        <v/>
      </c>
      <c r="BT284" s="43"/>
      <c r="BU284" s="37" t="str">
        <f t="shared" si="338"/>
        <v/>
      </c>
      <c r="BZ284" s="34" t="str">
        <f t="shared" ca="1" si="332"/>
        <v/>
      </c>
      <c r="CI284" s="44" t="str">
        <f t="shared" si="333"/>
        <v/>
      </c>
      <c r="CM284" s="35"/>
      <c r="CN284" s="33"/>
      <c r="CO284" s="35"/>
      <c r="CP284" s="33"/>
      <c r="CQ284" s="35" t="str">
        <f t="shared" si="311"/>
        <v/>
      </c>
      <c r="CS284" s="37" t="str">
        <f t="shared" si="312"/>
        <v/>
      </c>
      <c r="CT284" s="43"/>
      <c r="CU284" s="37" t="str">
        <f t="shared" si="339"/>
        <v/>
      </c>
      <c r="CW284" s="37" t="str">
        <f>IFERROR(IFERROR(IF(CI284="","",SUMIFS(CU$101:CU284,$B$101:$B284,SWITCH\CALC\ACTIVE&amp;"*",$X$101:$X284, IF(CALCULATOR\LVL\FORMAT\ENTRY&lt;&gt;MARKER\CHECK,LVL\COL,"&gt;"""))),"") / IFERROR(IF(CI284="","",SUMIFS($BO$101:$BO284,$B$101:$B284,SWITCH\CALC\ACTIVE&amp;"*",$X$101:$X284, IF(CALCULATOR\LVL\FORMAT\ENTRY&lt;&gt;MARKER\CHECK,LVL\COL,"&gt;"""))),""),"")</f>
        <v/>
      </c>
      <c r="DI284" s="44" t="str">
        <f t="shared" si="334"/>
        <v/>
      </c>
      <c r="DM284" s="35"/>
      <c r="DN284" s="33"/>
      <c r="DO284" s="35"/>
      <c r="DP284" s="33"/>
      <c r="DQ284" s="35" t="str">
        <f t="shared" si="313"/>
        <v/>
      </c>
      <c r="DS284" s="37" t="str">
        <f t="shared" si="314"/>
        <v/>
      </c>
      <c r="DT284" s="43"/>
      <c r="DU284" s="37" t="str">
        <f t="shared" si="340"/>
        <v/>
      </c>
      <c r="DW284" s="37" t="str">
        <f>IFERROR(IFERROR(IF(DI284="","",SUMIFS(DU$101:DU284,$B$101:$B284,SWITCH\CALC\ACTIVE&amp;"*",$X$101:$X284, IF(CALCULATOR\LVL\FORMAT\ENTRY&lt;&gt;MARKER\CHECK,LVL\COL,"&gt;"""))),"") / IFERROR(IF(DI284="","",SUMIFS($BO$101:$BO284,$B$101:$B284,SWITCH\CALC\ACTIVE&amp;"*",$X$101:$X284, IF(CALCULATOR\LVL\FORMAT\ENTRY&lt;&gt;MARKER\CHECK,LVL\COL,"&gt;"""))),""),"")</f>
        <v/>
      </c>
      <c r="EI284" s="44" t="str">
        <f t="shared" si="335"/>
        <v/>
      </c>
      <c r="EM284" s="35"/>
      <c r="EN284" s="33"/>
      <c r="EO284" s="35"/>
      <c r="EP284" s="33"/>
      <c r="EQ284" s="35" t="str">
        <f t="shared" si="315"/>
        <v/>
      </c>
      <c r="ES284" s="37" t="str">
        <f t="shared" si="316"/>
        <v/>
      </c>
      <c r="ET284" s="43"/>
      <c r="EU284" s="37" t="str">
        <f t="shared" si="341"/>
        <v/>
      </c>
      <c r="EW284" s="37" t="str">
        <f>IFERROR(IFERROR(IF(EI284="","",SUMIFS(EU$101:EU284,$B$101:$B284,SWITCH\CALC\ACTIVE&amp;"*",$X$101:$X284, IF(CALCULATOR\LVL\FORMAT\ENTRY&lt;&gt;MARKER\CHECK,LVL\COL,"&gt;"""))),"") / IFERROR(IF(EI284="","",SUMIFS($BO$101:$BO284,$B$101:$B284,SWITCH\CALC\ACTIVE&amp;"*",$X$101:$X284, IF(CALCULATOR\LVL\FORMAT\ENTRY&lt;&gt;MARKER\CHECK,LVL\COL,"&gt;"""))),""),"")</f>
        <v/>
      </c>
      <c r="FI284" s="44" t="str">
        <f t="shared" si="336"/>
        <v/>
      </c>
      <c r="FM284" s="35"/>
      <c r="FN284" s="33"/>
      <c r="FO284" s="35"/>
      <c r="FP284" s="33"/>
      <c r="FQ284" s="35" t="str">
        <f t="shared" si="317"/>
        <v/>
      </c>
      <c r="FS284" s="37" t="str">
        <f t="shared" si="261"/>
        <v/>
      </c>
      <c r="FT284" s="43"/>
      <c r="FU284" s="37" t="str">
        <f t="shared" si="342"/>
        <v/>
      </c>
      <c r="FW284" s="37" t="str">
        <f>IFERROR(IFERROR(IF(FI284="","",SUMIFS(FU$101:FU284,$B$101:$B284,SWITCH\CALC\ACTIVE&amp;"*",$X$101:$X284, IF(CALCULATOR\LVL\FORMAT\ENTRY&lt;&gt;MARKER\CHECK,LVL\COL,"&gt;"""))),"") / IFERROR(IF(FI284="","",SUMIFS($BO$101:$BO284,$B$101:$B284,SWITCH\CALC\ACTIVE&amp;"*",$X$101:$X284, IF(CALCULATOR\LVL\FORMAT\ENTRY&lt;&gt;MARKER\CHECK,LVL\COL,"&gt;"""))),""),"")</f>
        <v/>
      </c>
      <c r="FX284" s="175"/>
      <c r="FZ284" s="37" t="str">
        <f t="shared" ca="1" si="318"/>
        <v/>
      </c>
      <c r="GA284" s="37" t="str">
        <f t="shared" ref="GA284:GM284" ca="1" si="361">IFERROR(IF($J284=LARGE($J$101:$J$300,GA$98), ( INDEX( INDIRECT($FY$95),MATCH(LARGE($J$101:$J$300,GA$98),$J$101:$J$300,0)) ), FZ284 ),"")</f>
        <v/>
      </c>
      <c r="GB284" s="37" t="str">
        <f t="shared" ca="1" si="361"/>
        <v/>
      </c>
      <c r="GC284" s="37" t="str">
        <f t="shared" ca="1" si="361"/>
        <v/>
      </c>
      <c r="GD284" s="37" t="str">
        <f t="shared" ca="1" si="361"/>
        <v/>
      </c>
      <c r="GE284" s="37" t="str">
        <f t="shared" ca="1" si="361"/>
        <v/>
      </c>
      <c r="GF284" s="37" t="str">
        <f t="shared" ca="1" si="361"/>
        <v/>
      </c>
      <c r="GG284" s="37" t="str">
        <f t="shared" ca="1" si="361"/>
        <v/>
      </c>
      <c r="GH284" s="37" t="str">
        <f t="shared" ca="1" si="361"/>
        <v/>
      </c>
      <c r="GI284" s="37" t="str">
        <f t="shared" ca="1" si="361"/>
        <v/>
      </c>
      <c r="GJ284" s="37" t="str">
        <f t="shared" ca="1" si="361"/>
        <v/>
      </c>
      <c r="GK284" s="37" t="str">
        <f t="shared" ca="1" si="361"/>
        <v/>
      </c>
      <c r="GL284" s="37" t="str">
        <f t="shared" ca="1" si="361"/>
        <v/>
      </c>
      <c r="GM284" s="37" t="str">
        <f t="shared" ca="1" si="361"/>
        <v/>
      </c>
    </row>
    <row r="285" spans="2:195" ht="22.5" customHeight="1" thickTop="1" thickBot="1">
      <c r="B285" s="1" t="str">
        <f t="array" ref="B285">IFERROR(IF($AF285="","",IF($C285=SWITCH\CALC\INACTV,SWITCH\CALC\INACTV,IF($AG285="",SWITCH\CALC\ACTIVE.EST,IF(AND(LARGE(IF($AF$101:$AF$300=$AF285,$AU$101:$AU$300),1)&gt;1,$AU285=1),SWITCH\CALC\INACTV,SWITCH\CALC\ACTIVE)))),"")</f>
        <v/>
      </c>
      <c r="C285" s="1" t="str">
        <f>IFERROR(IF($AF285="","",IF(AND(CALCULATOR\LVL\FORMAT\ENTRY="",$X285&lt;&gt;LVL\COL),SWITCH\CALC\INACTV,IF($AU285=1,IF(COUNTIFS($AU286:$AU$325,"&gt;"&amp;1,$AF286:$AF$325,$AF285)&gt;0,SWITCH\CALC\INACTV,SWITCH\CALC\ACTIVE),IF($AF285="","",SWITCH\CALC\ACTIVE)))),"")</f>
        <v/>
      </c>
      <c r="F285" s="1">
        <v>85</v>
      </c>
      <c r="H285" s="142" t="str">
        <f t="shared" ca="1" si="309"/>
        <v/>
      </c>
      <c r="I285" s="140"/>
      <c r="J285" s="145" t="str">
        <f t="shared" si="310"/>
        <v/>
      </c>
      <c r="R285" s="34" t="str">
        <f t="shared" ca="1" si="253"/>
        <v/>
      </c>
      <c r="V285" s="34" t="str">
        <f t="shared" ca="1" si="323"/>
        <v/>
      </c>
      <c r="X285" s="34" t="str">
        <f t="shared" ca="1" si="324"/>
        <v/>
      </c>
      <c r="AB285" s="18"/>
      <c r="AC285" s="2">
        <f t="shared" si="325"/>
        <v>85</v>
      </c>
      <c r="AD285" s="20"/>
      <c r="AE285" s="18"/>
      <c r="AF285" s="233"/>
      <c r="AG285" s="234"/>
      <c r="AH285" s="28"/>
      <c r="AI285" s="238" t="str">
        <f t="shared" ca="1" si="326"/>
        <v/>
      </c>
      <c r="AJ285" s="239"/>
      <c r="AK285" s="239"/>
      <c r="AL285" s="239"/>
      <c r="AM285" s="239"/>
      <c r="AN285" s="239"/>
      <c r="AO285" s="239"/>
      <c r="AP285" s="239"/>
      <c r="AQ285" s="240"/>
      <c r="AR285" s="28"/>
      <c r="AS285" s="138" t="str">
        <f t="shared" ca="1" si="327"/>
        <v/>
      </c>
      <c r="AT285" s="19"/>
      <c r="AU285" s="169" t="str">
        <f>IFERROR(IF($AF285="","",IF($BO285="","",IF($BO285&lt;1,"",COUNTIFS($AF$101:$AF285,$AF285,$BO$101:$BO285,"&gt;=1")))),"")</f>
        <v/>
      </c>
      <c r="AV285" s="20"/>
      <c r="AZ285" s="36" t="str">
        <f>IFERROR(IF($AF285="","",IF($AG285=GRADE.LTR\W,GRADE.LTR\W,IF($AG285="",GRADE.LTR\W,(  IF($X285=LVL\REM,GRADE.LTR\P,GRADE.LTR\C)  )))),"")</f>
        <v/>
      </c>
      <c r="BM285" s="35" t="str">
        <f t="shared" si="328"/>
        <v/>
      </c>
      <c r="BN285" s="33"/>
      <c r="BO285" s="35" t="str">
        <f t="shared" si="329"/>
        <v/>
      </c>
      <c r="BP285" s="33"/>
      <c r="BQ285" s="35" t="str">
        <f t="shared" si="330"/>
        <v/>
      </c>
      <c r="BS285" s="37" t="str">
        <f t="shared" si="331"/>
        <v/>
      </c>
      <c r="BT285" s="43"/>
      <c r="BU285" s="37" t="str">
        <f t="shared" si="338"/>
        <v/>
      </c>
      <c r="BZ285" s="34" t="str">
        <f t="shared" ca="1" si="332"/>
        <v/>
      </c>
      <c r="CI285" s="44" t="str">
        <f t="shared" si="333"/>
        <v/>
      </c>
      <c r="CM285" s="35"/>
      <c r="CN285" s="33"/>
      <c r="CO285" s="35"/>
      <c r="CP285" s="33"/>
      <c r="CQ285" s="35" t="str">
        <f t="shared" si="311"/>
        <v/>
      </c>
      <c r="CS285" s="37" t="str">
        <f t="shared" si="312"/>
        <v/>
      </c>
      <c r="CT285" s="43"/>
      <c r="CU285" s="37" t="str">
        <f t="shared" si="339"/>
        <v/>
      </c>
      <c r="CW285" s="37" t="str">
        <f>IFERROR(IFERROR(IF(CI285="","",SUMIFS(CU$101:CU285,$B$101:$B285,SWITCH\CALC\ACTIVE&amp;"*",$X$101:$X285, IF(CALCULATOR\LVL\FORMAT\ENTRY&lt;&gt;MARKER\CHECK,LVL\COL,"&gt;"""))),"") / IFERROR(IF(CI285="","",SUMIFS($BO$101:$BO285,$B$101:$B285,SWITCH\CALC\ACTIVE&amp;"*",$X$101:$X285, IF(CALCULATOR\LVL\FORMAT\ENTRY&lt;&gt;MARKER\CHECK,LVL\COL,"&gt;"""))),""),"")</f>
        <v/>
      </c>
      <c r="DI285" s="44" t="str">
        <f t="shared" si="334"/>
        <v/>
      </c>
      <c r="DM285" s="35"/>
      <c r="DN285" s="33"/>
      <c r="DO285" s="35"/>
      <c r="DP285" s="33"/>
      <c r="DQ285" s="35" t="str">
        <f t="shared" si="313"/>
        <v/>
      </c>
      <c r="DS285" s="37" t="str">
        <f t="shared" si="314"/>
        <v/>
      </c>
      <c r="DT285" s="43"/>
      <c r="DU285" s="37" t="str">
        <f t="shared" si="340"/>
        <v/>
      </c>
      <c r="DW285" s="37" t="str">
        <f>IFERROR(IFERROR(IF(DI285="","",SUMIFS(DU$101:DU285,$B$101:$B285,SWITCH\CALC\ACTIVE&amp;"*",$X$101:$X285, IF(CALCULATOR\LVL\FORMAT\ENTRY&lt;&gt;MARKER\CHECK,LVL\COL,"&gt;"""))),"") / IFERROR(IF(DI285="","",SUMIFS($BO$101:$BO285,$B$101:$B285,SWITCH\CALC\ACTIVE&amp;"*",$X$101:$X285, IF(CALCULATOR\LVL\FORMAT\ENTRY&lt;&gt;MARKER\CHECK,LVL\COL,"&gt;"""))),""),"")</f>
        <v/>
      </c>
      <c r="EI285" s="44" t="str">
        <f t="shared" si="335"/>
        <v/>
      </c>
      <c r="EM285" s="35"/>
      <c r="EN285" s="33"/>
      <c r="EO285" s="35"/>
      <c r="EP285" s="33"/>
      <c r="EQ285" s="35" t="str">
        <f t="shared" si="315"/>
        <v/>
      </c>
      <c r="ES285" s="37" t="str">
        <f t="shared" si="316"/>
        <v/>
      </c>
      <c r="ET285" s="43"/>
      <c r="EU285" s="37" t="str">
        <f t="shared" si="341"/>
        <v/>
      </c>
      <c r="EW285" s="37" t="str">
        <f>IFERROR(IFERROR(IF(EI285="","",SUMIFS(EU$101:EU285,$B$101:$B285,SWITCH\CALC\ACTIVE&amp;"*",$X$101:$X285, IF(CALCULATOR\LVL\FORMAT\ENTRY&lt;&gt;MARKER\CHECK,LVL\COL,"&gt;"""))),"") / IFERROR(IF(EI285="","",SUMIFS($BO$101:$BO285,$B$101:$B285,SWITCH\CALC\ACTIVE&amp;"*",$X$101:$X285, IF(CALCULATOR\LVL\FORMAT\ENTRY&lt;&gt;MARKER\CHECK,LVL\COL,"&gt;"""))),""),"")</f>
        <v/>
      </c>
      <c r="FI285" s="44" t="str">
        <f t="shared" si="336"/>
        <v/>
      </c>
      <c r="FM285" s="35"/>
      <c r="FN285" s="33"/>
      <c r="FO285" s="35"/>
      <c r="FP285" s="33"/>
      <c r="FQ285" s="35" t="str">
        <f t="shared" si="317"/>
        <v/>
      </c>
      <c r="FS285" s="37" t="str">
        <f t="shared" si="261"/>
        <v/>
      </c>
      <c r="FT285" s="43"/>
      <c r="FU285" s="37" t="str">
        <f t="shared" si="342"/>
        <v/>
      </c>
      <c r="FW285" s="37" t="str">
        <f>IFERROR(IFERROR(IF(FI285="","",SUMIFS(FU$101:FU285,$B$101:$B285,SWITCH\CALC\ACTIVE&amp;"*",$X$101:$X285, IF(CALCULATOR\LVL\FORMAT\ENTRY&lt;&gt;MARKER\CHECK,LVL\COL,"&gt;"""))),"") / IFERROR(IF(FI285="","",SUMIFS($BO$101:$BO285,$B$101:$B285,SWITCH\CALC\ACTIVE&amp;"*",$X$101:$X285, IF(CALCULATOR\LVL\FORMAT\ENTRY&lt;&gt;MARKER\CHECK,LVL\COL,"&gt;"""))),""),"")</f>
        <v/>
      </c>
      <c r="FX285" s="175"/>
      <c r="FZ285" s="37" t="str">
        <f t="shared" ca="1" si="318"/>
        <v/>
      </c>
      <c r="GA285" s="37" t="str">
        <f t="shared" ref="GA285:GM285" ca="1" si="362">IFERROR(IF($J285=LARGE($J$101:$J$300,GA$98), ( INDEX( INDIRECT($FY$95),MATCH(LARGE($J$101:$J$300,GA$98),$J$101:$J$300,0)) ), FZ285 ),"")</f>
        <v/>
      </c>
      <c r="GB285" s="37" t="str">
        <f t="shared" ca="1" si="362"/>
        <v/>
      </c>
      <c r="GC285" s="37" t="str">
        <f t="shared" ca="1" si="362"/>
        <v/>
      </c>
      <c r="GD285" s="37" t="str">
        <f t="shared" ca="1" si="362"/>
        <v/>
      </c>
      <c r="GE285" s="37" t="str">
        <f t="shared" ca="1" si="362"/>
        <v/>
      </c>
      <c r="GF285" s="37" t="str">
        <f t="shared" ca="1" si="362"/>
        <v/>
      </c>
      <c r="GG285" s="37" t="str">
        <f t="shared" ca="1" si="362"/>
        <v/>
      </c>
      <c r="GH285" s="37" t="str">
        <f t="shared" ca="1" si="362"/>
        <v/>
      </c>
      <c r="GI285" s="37" t="str">
        <f t="shared" ca="1" si="362"/>
        <v/>
      </c>
      <c r="GJ285" s="37" t="str">
        <f t="shared" ca="1" si="362"/>
        <v/>
      </c>
      <c r="GK285" s="37" t="str">
        <f t="shared" ca="1" si="362"/>
        <v/>
      </c>
      <c r="GL285" s="37" t="str">
        <f t="shared" ca="1" si="362"/>
        <v/>
      </c>
      <c r="GM285" s="37" t="str">
        <f t="shared" ca="1" si="362"/>
        <v/>
      </c>
    </row>
    <row r="286" spans="2:195" ht="22.5" customHeight="1" thickTop="1" thickBot="1">
      <c r="B286" s="1" t="str">
        <f t="array" ref="B286">IFERROR(IF($AF286="","",IF($C286=SWITCH\CALC\INACTV,SWITCH\CALC\INACTV,IF($AG286="",SWITCH\CALC\ACTIVE.EST,IF(AND(LARGE(IF($AF$101:$AF$300=$AF286,$AU$101:$AU$300),1)&gt;1,$AU286=1),SWITCH\CALC\INACTV,SWITCH\CALC\ACTIVE)))),"")</f>
        <v/>
      </c>
      <c r="C286" s="1" t="str">
        <f>IFERROR(IF($AF286="","",IF(AND(CALCULATOR\LVL\FORMAT\ENTRY="",$X286&lt;&gt;LVL\COL),SWITCH\CALC\INACTV,IF($AU286=1,IF(COUNTIFS($AU287:$AU$325,"&gt;"&amp;1,$AF287:$AF$325,$AF286)&gt;0,SWITCH\CALC\INACTV,SWITCH\CALC\ACTIVE),IF($AF286="","",SWITCH\CALC\ACTIVE)))),"")</f>
        <v/>
      </c>
      <c r="F286" s="1">
        <v>86</v>
      </c>
      <c r="H286" s="142" t="str">
        <f t="shared" ca="1" si="309"/>
        <v/>
      </c>
      <c r="I286" s="140"/>
      <c r="J286" s="145" t="str">
        <f t="shared" si="310"/>
        <v/>
      </c>
      <c r="R286" s="34" t="str">
        <f t="shared" ca="1" si="253"/>
        <v/>
      </c>
      <c r="V286" s="34" t="str">
        <f t="shared" ca="1" si="323"/>
        <v/>
      </c>
      <c r="X286" s="34" t="str">
        <f t="shared" ca="1" si="324"/>
        <v/>
      </c>
      <c r="AB286" s="18"/>
      <c r="AC286" s="2">
        <f t="shared" si="325"/>
        <v>86</v>
      </c>
      <c r="AD286" s="20"/>
      <c r="AE286" s="18"/>
      <c r="AF286" s="233"/>
      <c r="AG286" s="234"/>
      <c r="AH286" s="28"/>
      <c r="AI286" s="238" t="str">
        <f t="shared" ca="1" si="326"/>
        <v/>
      </c>
      <c r="AJ286" s="239"/>
      <c r="AK286" s="239"/>
      <c r="AL286" s="239"/>
      <c r="AM286" s="239"/>
      <c r="AN286" s="239"/>
      <c r="AO286" s="239"/>
      <c r="AP286" s="239"/>
      <c r="AQ286" s="240"/>
      <c r="AR286" s="28"/>
      <c r="AS286" s="138" t="str">
        <f t="shared" ca="1" si="327"/>
        <v/>
      </c>
      <c r="AT286" s="19"/>
      <c r="AU286" s="169" t="str">
        <f>IFERROR(IF($AF286="","",IF($BO286="","",IF($BO286&lt;1,"",COUNTIFS($AF$101:$AF286,$AF286,$BO$101:$BO286,"&gt;=1")))),"")</f>
        <v/>
      </c>
      <c r="AV286" s="20"/>
      <c r="AZ286" s="36" t="str">
        <f>IFERROR(IF($AF286="","",IF($AG286=GRADE.LTR\W,GRADE.LTR\W,IF($AG286="",GRADE.LTR\W,(  IF($X286=LVL\REM,GRADE.LTR\P,GRADE.LTR\C)  )))),"")</f>
        <v/>
      </c>
      <c r="BM286" s="35" t="str">
        <f t="shared" si="328"/>
        <v/>
      </c>
      <c r="BN286" s="33"/>
      <c r="BO286" s="35" t="str">
        <f t="shared" si="329"/>
        <v/>
      </c>
      <c r="BP286" s="33"/>
      <c r="BQ286" s="35" t="str">
        <f t="shared" si="330"/>
        <v/>
      </c>
      <c r="BS286" s="37" t="str">
        <f t="shared" si="331"/>
        <v/>
      </c>
      <c r="BT286" s="43"/>
      <c r="BU286" s="37" t="str">
        <f t="shared" si="338"/>
        <v/>
      </c>
      <c r="BZ286" s="34" t="str">
        <f t="shared" ca="1" si="332"/>
        <v/>
      </c>
      <c r="CI286" s="44" t="str">
        <f t="shared" si="333"/>
        <v/>
      </c>
      <c r="CM286" s="35"/>
      <c r="CN286" s="33"/>
      <c r="CO286" s="35"/>
      <c r="CP286" s="33"/>
      <c r="CQ286" s="35" t="str">
        <f t="shared" si="311"/>
        <v/>
      </c>
      <c r="CS286" s="37" t="str">
        <f t="shared" si="312"/>
        <v/>
      </c>
      <c r="CT286" s="43"/>
      <c r="CU286" s="37" t="str">
        <f t="shared" si="339"/>
        <v/>
      </c>
      <c r="CW286" s="37" t="str">
        <f>IFERROR(IFERROR(IF(CI286="","",SUMIFS(CU$101:CU286,$B$101:$B286,SWITCH\CALC\ACTIVE&amp;"*",$X$101:$X286, IF(CALCULATOR\LVL\FORMAT\ENTRY&lt;&gt;MARKER\CHECK,LVL\COL,"&gt;"""))),"") / IFERROR(IF(CI286="","",SUMIFS($BO$101:$BO286,$B$101:$B286,SWITCH\CALC\ACTIVE&amp;"*",$X$101:$X286, IF(CALCULATOR\LVL\FORMAT\ENTRY&lt;&gt;MARKER\CHECK,LVL\COL,"&gt;"""))),""),"")</f>
        <v/>
      </c>
      <c r="DI286" s="44" t="str">
        <f t="shared" si="334"/>
        <v/>
      </c>
      <c r="DM286" s="35"/>
      <c r="DN286" s="33"/>
      <c r="DO286" s="35"/>
      <c r="DP286" s="33"/>
      <c r="DQ286" s="35" t="str">
        <f t="shared" si="313"/>
        <v/>
      </c>
      <c r="DS286" s="37" t="str">
        <f t="shared" si="314"/>
        <v/>
      </c>
      <c r="DT286" s="43"/>
      <c r="DU286" s="37" t="str">
        <f t="shared" si="340"/>
        <v/>
      </c>
      <c r="DW286" s="37" t="str">
        <f>IFERROR(IFERROR(IF(DI286="","",SUMIFS(DU$101:DU286,$B$101:$B286,SWITCH\CALC\ACTIVE&amp;"*",$X$101:$X286, IF(CALCULATOR\LVL\FORMAT\ENTRY&lt;&gt;MARKER\CHECK,LVL\COL,"&gt;"""))),"") / IFERROR(IF(DI286="","",SUMIFS($BO$101:$BO286,$B$101:$B286,SWITCH\CALC\ACTIVE&amp;"*",$X$101:$X286, IF(CALCULATOR\LVL\FORMAT\ENTRY&lt;&gt;MARKER\CHECK,LVL\COL,"&gt;"""))),""),"")</f>
        <v/>
      </c>
      <c r="EI286" s="44" t="str">
        <f t="shared" si="335"/>
        <v/>
      </c>
      <c r="EM286" s="35"/>
      <c r="EN286" s="33"/>
      <c r="EO286" s="35"/>
      <c r="EP286" s="33"/>
      <c r="EQ286" s="35" t="str">
        <f t="shared" si="315"/>
        <v/>
      </c>
      <c r="ES286" s="37" t="str">
        <f t="shared" si="316"/>
        <v/>
      </c>
      <c r="ET286" s="43"/>
      <c r="EU286" s="37" t="str">
        <f t="shared" si="341"/>
        <v/>
      </c>
      <c r="EW286" s="37" t="str">
        <f>IFERROR(IFERROR(IF(EI286="","",SUMIFS(EU$101:EU286,$B$101:$B286,SWITCH\CALC\ACTIVE&amp;"*",$X$101:$X286, IF(CALCULATOR\LVL\FORMAT\ENTRY&lt;&gt;MARKER\CHECK,LVL\COL,"&gt;"""))),"") / IFERROR(IF(EI286="","",SUMIFS($BO$101:$BO286,$B$101:$B286,SWITCH\CALC\ACTIVE&amp;"*",$X$101:$X286, IF(CALCULATOR\LVL\FORMAT\ENTRY&lt;&gt;MARKER\CHECK,LVL\COL,"&gt;"""))),""),"")</f>
        <v/>
      </c>
      <c r="FI286" s="44" t="str">
        <f t="shared" si="336"/>
        <v/>
      </c>
      <c r="FM286" s="35"/>
      <c r="FN286" s="33"/>
      <c r="FO286" s="35"/>
      <c r="FP286" s="33"/>
      <c r="FQ286" s="35" t="str">
        <f t="shared" si="317"/>
        <v/>
      </c>
      <c r="FS286" s="37" t="str">
        <f t="shared" si="261"/>
        <v/>
      </c>
      <c r="FT286" s="43"/>
      <c r="FU286" s="37" t="str">
        <f t="shared" si="342"/>
        <v/>
      </c>
      <c r="FW286" s="37" t="str">
        <f>IFERROR(IFERROR(IF(FI286="","",SUMIFS(FU$101:FU286,$B$101:$B286,SWITCH\CALC\ACTIVE&amp;"*",$X$101:$X286, IF(CALCULATOR\LVL\FORMAT\ENTRY&lt;&gt;MARKER\CHECK,LVL\COL,"&gt;"""))),"") / IFERROR(IF(FI286="","",SUMIFS($BO$101:$BO286,$B$101:$B286,SWITCH\CALC\ACTIVE&amp;"*",$X$101:$X286, IF(CALCULATOR\LVL\FORMAT\ENTRY&lt;&gt;MARKER\CHECK,LVL\COL,"&gt;"""))),""),"")</f>
        <v/>
      </c>
      <c r="FX286" s="175"/>
      <c r="FZ286" s="37" t="str">
        <f t="shared" ca="1" si="318"/>
        <v/>
      </c>
      <c r="GA286" s="37" t="str">
        <f t="shared" ref="GA286:GM286" ca="1" si="363">IFERROR(IF($J286=LARGE($J$101:$J$300,GA$98), ( INDEX( INDIRECT($FY$95),MATCH(LARGE($J$101:$J$300,GA$98),$J$101:$J$300,0)) ), FZ286 ),"")</f>
        <v/>
      </c>
      <c r="GB286" s="37" t="str">
        <f t="shared" ca="1" si="363"/>
        <v/>
      </c>
      <c r="GC286" s="37" t="str">
        <f t="shared" ca="1" si="363"/>
        <v/>
      </c>
      <c r="GD286" s="37" t="str">
        <f t="shared" ca="1" si="363"/>
        <v/>
      </c>
      <c r="GE286" s="37" t="str">
        <f t="shared" ca="1" si="363"/>
        <v/>
      </c>
      <c r="GF286" s="37" t="str">
        <f t="shared" ca="1" si="363"/>
        <v/>
      </c>
      <c r="GG286" s="37" t="str">
        <f t="shared" ca="1" si="363"/>
        <v/>
      </c>
      <c r="GH286" s="37" t="str">
        <f t="shared" ca="1" si="363"/>
        <v/>
      </c>
      <c r="GI286" s="37" t="str">
        <f t="shared" ca="1" si="363"/>
        <v/>
      </c>
      <c r="GJ286" s="37" t="str">
        <f t="shared" ca="1" si="363"/>
        <v/>
      </c>
      <c r="GK286" s="37" t="str">
        <f t="shared" ca="1" si="363"/>
        <v/>
      </c>
      <c r="GL286" s="37" t="str">
        <f t="shared" ca="1" si="363"/>
        <v/>
      </c>
      <c r="GM286" s="37" t="str">
        <f t="shared" ca="1" si="363"/>
        <v/>
      </c>
    </row>
    <row r="287" spans="2:195" ht="22.5" customHeight="1" thickTop="1" thickBot="1">
      <c r="B287" s="1" t="str">
        <f t="array" ref="B287">IFERROR(IF($AF287="","",IF($C287=SWITCH\CALC\INACTV,SWITCH\CALC\INACTV,IF($AG287="",SWITCH\CALC\ACTIVE.EST,IF(AND(LARGE(IF($AF$101:$AF$300=$AF287,$AU$101:$AU$300),1)&gt;1,$AU287=1),SWITCH\CALC\INACTV,SWITCH\CALC\ACTIVE)))),"")</f>
        <v/>
      </c>
      <c r="C287" s="1" t="str">
        <f>IFERROR(IF($AF287="","",IF(AND(CALCULATOR\LVL\FORMAT\ENTRY="",$X287&lt;&gt;LVL\COL),SWITCH\CALC\INACTV,IF($AU287=1,IF(COUNTIFS($AU288:$AU$325,"&gt;"&amp;1,$AF288:$AF$325,$AF287)&gt;0,SWITCH\CALC\INACTV,SWITCH\CALC\ACTIVE),IF($AF287="","",SWITCH\CALC\ACTIVE)))),"")</f>
        <v/>
      </c>
      <c r="F287" s="1">
        <v>87</v>
      </c>
      <c r="H287" s="142" t="str">
        <f t="shared" ca="1" si="309"/>
        <v/>
      </c>
      <c r="I287" s="140"/>
      <c r="J287" s="145" t="str">
        <f t="shared" si="310"/>
        <v/>
      </c>
      <c r="R287" s="34" t="str">
        <f t="shared" ca="1" si="253"/>
        <v/>
      </c>
      <c r="V287" s="34" t="str">
        <f t="shared" ca="1" si="323"/>
        <v/>
      </c>
      <c r="X287" s="34" t="str">
        <f t="shared" ca="1" si="324"/>
        <v/>
      </c>
      <c r="AB287" s="18"/>
      <c r="AC287" s="2">
        <f t="shared" si="325"/>
        <v>87</v>
      </c>
      <c r="AD287" s="20"/>
      <c r="AE287" s="18"/>
      <c r="AF287" s="233"/>
      <c r="AG287" s="234"/>
      <c r="AH287" s="28"/>
      <c r="AI287" s="238" t="str">
        <f t="shared" ca="1" si="326"/>
        <v/>
      </c>
      <c r="AJ287" s="239"/>
      <c r="AK287" s="239"/>
      <c r="AL287" s="239"/>
      <c r="AM287" s="239"/>
      <c r="AN287" s="239"/>
      <c r="AO287" s="239"/>
      <c r="AP287" s="239"/>
      <c r="AQ287" s="240"/>
      <c r="AR287" s="28"/>
      <c r="AS287" s="138" t="str">
        <f t="shared" ca="1" si="327"/>
        <v/>
      </c>
      <c r="AT287" s="19"/>
      <c r="AU287" s="169" t="str">
        <f>IFERROR(IF($AF287="","",IF($BO287="","",IF($BO287&lt;1,"",COUNTIFS($AF$101:$AF287,$AF287,$BO$101:$BO287,"&gt;=1")))),"")</f>
        <v/>
      </c>
      <c r="AV287" s="20"/>
      <c r="AZ287" s="36" t="str">
        <f>IFERROR(IF($AF287="","",IF($AG287=GRADE.LTR\W,GRADE.LTR\W,IF($AG287="",GRADE.LTR\W,(  IF($X287=LVL\REM,GRADE.LTR\P,GRADE.LTR\C)  )))),"")</f>
        <v/>
      </c>
      <c r="BM287" s="35" t="str">
        <f t="shared" si="328"/>
        <v/>
      </c>
      <c r="BN287" s="33"/>
      <c r="BO287" s="35" t="str">
        <f t="shared" si="329"/>
        <v/>
      </c>
      <c r="BP287" s="33"/>
      <c r="BQ287" s="35" t="str">
        <f t="shared" si="330"/>
        <v/>
      </c>
      <c r="BS287" s="37" t="str">
        <f t="shared" si="331"/>
        <v/>
      </c>
      <c r="BT287" s="43"/>
      <c r="BU287" s="37" t="str">
        <f t="shared" si="338"/>
        <v/>
      </c>
      <c r="BZ287" s="34" t="str">
        <f t="shared" ca="1" si="332"/>
        <v/>
      </c>
      <c r="CI287" s="44" t="str">
        <f t="shared" si="333"/>
        <v/>
      </c>
      <c r="CM287" s="35"/>
      <c r="CN287" s="33"/>
      <c r="CO287" s="35"/>
      <c r="CP287" s="33"/>
      <c r="CQ287" s="35" t="str">
        <f t="shared" si="311"/>
        <v/>
      </c>
      <c r="CS287" s="37" t="str">
        <f t="shared" si="312"/>
        <v/>
      </c>
      <c r="CT287" s="43"/>
      <c r="CU287" s="37" t="str">
        <f t="shared" si="339"/>
        <v/>
      </c>
      <c r="CW287" s="37" t="str">
        <f>IFERROR(IFERROR(IF(CI287="","",SUMIFS(CU$101:CU287,$B$101:$B287,SWITCH\CALC\ACTIVE&amp;"*",$X$101:$X287, IF(CALCULATOR\LVL\FORMAT\ENTRY&lt;&gt;MARKER\CHECK,LVL\COL,"&gt;"""))),"") / IFERROR(IF(CI287="","",SUMIFS($BO$101:$BO287,$B$101:$B287,SWITCH\CALC\ACTIVE&amp;"*",$X$101:$X287, IF(CALCULATOR\LVL\FORMAT\ENTRY&lt;&gt;MARKER\CHECK,LVL\COL,"&gt;"""))),""),"")</f>
        <v/>
      </c>
      <c r="DI287" s="44" t="str">
        <f t="shared" si="334"/>
        <v/>
      </c>
      <c r="DM287" s="35"/>
      <c r="DN287" s="33"/>
      <c r="DO287" s="35"/>
      <c r="DP287" s="33"/>
      <c r="DQ287" s="35" t="str">
        <f t="shared" si="313"/>
        <v/>
      </c>
      <c r="DS287" s="37" t="str">
        <f t="shared" si="314"/>
        <v/>
      </c>
      <c r="DT287" s="43"/>
      <c r="DU287" s="37" t="str">
        <f t="shared" si="340"/>
        <v/>
      </c>
      <c r="DW287" s="37" t="str">
        <f>IFERROR(IFERROR(IF(DI287="","",SUMIFS(DU$101:DU287,$B$101:$B287,SWITCH\CALC\ACTIVE&amp;"*",$X$101:$X287, IF(CALCULATOR\LVL\FORMAT\ENTRY&lt;&gt;MARKER\CHECK,LVL\COL,"&gt;"""))),"") / IFERROR(IF(DI287="","",SUMIFS($BO$101:$BO287,$B$101:$B287,SWITCH\CALC\ACTIVE&amp;"*",$X$101:$X287, IF(CALCULATOR\LVL\FORMAT\ENTRY&lt;&gt;MARKER\CHECK,LVL\COL,"&gt;"""))),""),"")</f>
        <v/>
      </c>
      <c r="EI287" s="44" t="str">
        <f t="shared" si="335"/>
        <v/>
      </c>
      <c r="EM287" s="35"/>
      <c r="EN287" s="33"/>
      <c r="EO287" s="35"/>
      <c r="EP287" s="33"/>
      <c r="EQ287" s="35" t="str">
        <f t="shared" si="315"/>
        <v/>
      </c>
      <c r="ES287" s="37" t="str">
        <f t="shared" si="316"/>
        <v/>
      </c>
      <c r="ET287" s="43"/>
      <c r="EU287" s="37" t="str">
        <f t="shared" si="341"/>
        <v/>
      </c>
      <c r="EW287" s="37" t="str">
        <f>IFERROR(IFERROR(IF(EI287="","",SUMIFS(EU$101:EU287,$B$101:$B287,SWITCH\CALC\ACTIVE&amp;"*",$X$101:$X287, IF(CALCULATOR\LVL\FORMAT\ENTRY&lt;&gt;MARKER\CHECK,LVL\COL,"&gt;"""))),"") / IFERROR(IF(EI287="","",SUMIFS($BO$101:$BO287,$B$101:$B287,SWITCH\CALC\ACTIVE&amp;"*",$X$101:$X287, IF(CALCULATOR\LVL\FORMAT\ENTRY&lt;&gt;MARKER\CHECK,LVL\COL,"&gt;"""))),""),"")</f>
        <v/>
      </c>
      <c r="FI287" s="44" t="str">
        <f t="shared" si="336"/>
        <v/>
      </c>
      <c r="FM287" s="35"/>
      <c r="FN287" s="33"/>
      <c r="FO287" s="35"/>
      <c r="FP287" s="33"/>
      <c r="FQ287" s="35" t="str">
        <f t="shared" si="317"/>
        <v/>
      </c>
      <c r="FS287" s="37" t="str">
        <f t="shared" si="261"/>
        <v/>
      </c>
      <c r="FT287" s="43"/>
      <c r="FU287" s="37" t="str">
        <f t="shared" si="342"/>
        <v/>
      </c>
      <c r="FW287" s="37" t="str">
        <f>IFERROR(IFERROR(IF(FI287="","",SUMIFS(FU$101:FU287,$B$101:$B287,SWITCH\CALC\ACTIVE&amp;"*",$X$101:$X287, IF(CALCULATOR\LVL\FORMAT\ENTRY&lt;&gt;MARKER\CHECK,LVL\COL,"&gt;"""))),"") / IFERROR(IF(FI287="","",SUMIFS($BO$101:$BO287,$B$101:$B287,SWITCH\CALC\ACTIVE&amp;"*",$X$101:$X287, IF(CALCULATOR\LVL\FORMAT\ENTRY&lt;&gt;MARKER\CHECK,LVL\COL,"&gt;"""))),""),"")</f>
        <v/>
      </c>
      <c r="FX287" s="175"/>
      <c r="FZ287" s="37" t="str">
        <f t="shared" ca="1" si="318"/>
        <v/>
      </c>
      <c r="GA287" s="37" t="str">
        <f t="shared" ref="GA287:GM287" ca="1" si="364">IFERROR(IF($J287=LARGE($J$101:$J$300,GA$98), ( INDEX( INDIRECT($FY$95),MATCH(LARGE($J$101:$J$300,GA$98),$J$101:$J$300,0)) ), FZ287 ),"")</f>
        <v/>
      </c>
      <c r="GB287" s="37" t="str">
        <f t="shared" ca="1" si="364"/>
        <v/>
      </c>
      <c r="GC287" s="37" t="str">
        <f t="shared" ca="1" si="364"/>
        <v/>
      </c>
      <c r="GD287" s="37" t="str">
        <f t="shared" ca="1" si="364"/>
        <v/>
      </c>
      <c r="GE287" s="37" t="str">
        <f t="shared" ca="1" si="364"/>
        <v/>
      </c>
      <c r="GF287" s="37" t="str">
        <f t="shared" ca="1" si="364"/>
        <v/>
      </c>
      <c r="GG287" s="37" t="str">
        <f t="shared" ca="1" si="364"/>
        <v/>
      </c>
      <c r="GH287" s="37" t="str">
        <f t="shared" ca="1" si="364"/>
        <v/>
      </c>
      <c r="GI287" s="37" t="str">
        <f t="shared" ca="1" si="364"/>
        <v/>
      </c>
      <c r="GJ287" s="37" t="str">
        <f t="shared" ca="1" si="364"/>
        <v/>
      </c>
      <c r="GK287" s="37" t="str">
        <f t="shared" ca="1" si="364"/>
        <v/>
      </c>
      <c r="GL287" s="37" t="str">
        <f t="shared" ca="1" si="364"/>
        <v/>
      </c>
      <c r="GM287" s="37" t="str">
        <f t="shared" ca="1" si="364"/>
        <v/>
      </c>
    </row>
    <row r="288" spans="2:195" ht="22.5" customHeight="1" thickTop="1" thickBot="1">
      <c r="B288" s="1" t="str">
        <f t="array" ref="B288">IFERROR(IF($AF288="","",IF($C288=SWITCH\CALC\INACTV,SWITCH\CALC\INACTV,IF($AG288="",SWITCH\CALC\ACTIVE.EST,IF(AND(LARGE(IF($AF$101:$AF$300=$AF288,$AU$101:$AU$300),1)&gt;1,$AU288=1),SWITCH\CALC\INACTV,SWITCH\CALC\ACTIVE)))),"")</f>
        <v/>
      </c>
      <c r="C288" s="1" t="str">
        <f>IFERROR(IF($AF288="","",IF(AND(CALCULATOR\LVL\FORMAT\ENTRY="",$X288&lt;&gt;LVL\COL),SWITCH\CALC\INACTV,IF($AU288=1,IF(COUNTIFS($AU289:$AU$325,"&gt;"&amp;1,$AF289:$AF$325,$AF288)&gt;0,SWITCH\CALC\INACTV,SWITCH\CALC\ACTIVE),IF($AF288="","",SWITCH\CALC\ACTIVE)))),"")</f>
        <v/>
      </c>
      <c r="F288" s="1">
        <v>88</v>
      </c>
      <c r="H288" s="142" t="str">
        <f t="shared" ca="1" si="309"/>
        <v/>
      </c>
      <c r="I288" s="140"/>
      <c r="J288" s="145" t="str">
        <f t="shared" si="310"/>
        <v/>
      </c>
      <c r="R288" s="34" t="str">
        <f t="shared" ca="1" si="253"/>
        <v/>
      </c>
      <c r="V288" s="34" t="str">
        <f t="shared" ca="1" si="323"/>
        <v/>
      </c>
      <c r="X288" s="34" t="str">
        <f t="shared" ca="1" si="324"/>
        <v/>
      </c>
      <c r="AB288" s="18"/>
      <c r="AC288" s="2">
        <f t="shared" si="325"/>
        <v>88</v>
      </c>
      <c r="AD288" s="20"/>
      <c r="AE288" s="18"/>
      <c r="AF288" s="233"/>
      <c r="AG288" s="234"/>
      <c r="AH288" s="28"/>
      <c r="AI288" s="238" t="str">
        <f t="shared" ca="1" si="326"/>
        <v/>
      </c>
      <c r="AJ288" s="239"/>
      <c r="AK288" s="239"/>
      <c r="AL288" s="239"/>
      <c r="AM288" s="239"/>
      <c r="AN288" s="239"/>
      <c r="AO288" s="239"/>
      <c r="AP288" s="239"/>
      <c r="AQ288" s="240"/>
      <c r="AR288" s="28"/>
      <c r="AS288" s="138" t="str">
        <f t="shared" ca="1" si="327"/>
        <v/>
      </c>
      <c r="AT288" s="19"/>
      <c r="AU288" s="169" t="str">
        <f>IFERROR(IF($AF288="","",IF($BO288="","",IF($BO288&lt;1,"",COUNTIFS($AF$101:$AF288,$AF288,$BO$101:$BO288,"&gt;=1")))),"")</f>
        <v/>
      </c>
      <c r="AV288" s="20"/>
      <c r="AZ288" s="36" t="str">
        <f>IFERROR(IF($AF288="","",IF($AG288=GRADE.LTR\W,GRADE.LTR\W,IF($AG288="",GRADE.LTR\W,(  IF($X288=LVL\REM,GRADE.LTR\P,GRADE.LTR\C)  )))),"")</f>
        <v/>
      </c>
      <c r="BM288" s="35" t="str">
        <f t="shared" si="328"/>
        <v/>
      </c>
      <c r="BN288" s="33"/>
      <c r="BO288" s="35" t="str">
        <f t="shared" si="329"/>
        <v/>
      </c>
      <c r="BP288" s="33"/>
      <c r="BQ288" s="35" t="str">
        <f t="shared" si="330"/>
        <v/>
      </c>
      <c r="BS288" s="37" t="str">
        <f t="shared" si="331"/>
        <v/>
      </c>
      <c r="BT288" s="43"/>
      <c r="BU288" s="37" t="str">
        <f t="shared" si="338"/>
        <v/>
      </c>
      <c r="BZ288" s="34" t="str">
        <f t="shared" ca="1" si="332"/>
        <v/>
      </c>
      <c r="CI288" s="44" t="str">
        <f t="shared" si="333"/>
        <v/>
      </c>
      <c r="CM288" s="35"/>
      <c r="CN288" s="33"/>
      <c r="CO288" s="35"/>
      <c r="CP288" s="33"/>
      <c r="CQ288" s="35" t="str">
        <f t="shared" si="311"/>
        <v/>
      </c>
      <c r="CS288" s="37" t="str">
        <f t="shared" si="312"/>
        <v/>
      </c>
      <c r="CT288" s="43"/>
      <c r="CU288" s="37" t="str">
        <f t="shared" si="339"/>
        <v/>
      </c>
      <c r="CW288" s="37" t="str">
        <f>IFERROR(IFERROR(IF(CI288="","",SUMIFS(CU$101:CU288,$B$101:$B288,SWITCH\CALC\ACTIVE&amp;"*",$X$101:$X288, IF(CALCULATOR\LVL\FORMAT\ENTRY&lt;&gt;MARKER\CHECK,LVL\COL,"&gt;"""))),"") / IFERROR(IF(CI288="","",SUMIFS($BO$101:$BO288,$B$101:$B288,SWITCH\CALC\ACTIVE&amp;"*",$X$101:$X288, IF(CALCULATOR\LVL\FORMAT\ENTRY&lt;&gt;MARKER\CHECK,LVL\COL,"&gt;"""))),""),"")</f>
        <v/>
      </c>
      <c r="DI288" s="44" t="str">
        <f t="shared" si="334"/>
        <v/>
      </c>
      <c r="DM288" s="35"/>
      <c r="DN288" s="33"/>
      <c r="DO288" s="35"/>
      <c r="DP288" s="33"/>
      <c r="DQ288" s="35" t="str">
        <f t="shared" si="313"/>
        <v/>
      </c>
      <c r="DS288" s="37" t="str">
        <f t="shared" si="314"/>
        <v/>
      </c>
      <c r="DT288" s="43"/>
      <c r="DU288" s="37" t="str">
        <f t="shared" si="340"/>
        <v/>
      </c>
      <c r="DW288" s="37" t="str">
        <f>IFERROR(IFERROR(IF(DI288="","",SUMIFS(DU$101:DU288,$B$101:$B288,SWITCH\CALC\ACTIVE&amp;"*",$X$101:$X288, IF(CALCULATOR\LVL\FORMAT\ENTRY&lt;&gt;MARKER\CHECK,LVL\COL,"&gt;"""))),"") / IFERROR(IF(DI288="","",SUMIFS($BO$101:$BO288,$B$101:$B288,SWITCH\CALC\ACTIVE&amp;"*",$X$101:$X288, IF(CALCULATOR\LVL\FORMAT\ENTRY&lt;&gt;MARKER\CHECK,LVL\COL,"&gt;"""))),""),"")</f>
        <v/>
      </c>
      <c r="EI288" s="44" t="str">
        <f t="shared" si="335"/>
        <v/>
      </c>
      <c r="EM288" s="35"/>
      <c r="EN288" s="33"/>
      <c r="EO288" s="35"/>
      <c r="EP288" s="33"/>
      <c r="EQ288" s="35" t="str">
        <f t="shared" si="315"/>
        <v/>
      </c>
      <c r="ES288" s="37" t="str">
        <f t="shared" si="316"/>
        <v/>
      </c>
      <c r="ET288" s="43"/>
      <c r="EU288" s="37" t="str">
        <f t="shared" si="341"/>
        <v/>
      </c>
      <c r="EW288" s="37" t="str">
        <f>IFERROR(IFERROR(IF(EI288="","",SUMIFS(EU$101:EU288,$B$101:$B288,SWITCH\CALC\ACTIVE&amp;"*",$X$101:$X288, IF(CALCULATOR\LVL\FORMAT\ENTRY&lt;&gt;MARKER\CHECK,LVL\COL,"&gt;"""))),"") / IFERROR(IF(EI288="","",SUMIFS($BO$101:$BO288,$B$101:$B288,SWITCH\CALC\ACTIVE&amp;"*",$X$101:$X288, IF(CALCULATOR\LVL\FORMAT\ENTRY&lt;&gt;MARKER\CHECK,LVL\COL,"&gt;"""))),""),"")</f>
        <v/>
      </c>
      <c r="FI288" s="44" t="str">
        <f t="shared" si="336"/>
        <v/>
      </c>
      <c r="FM288" s="35"/>
      <c r="FN288" s="33"/>
      <c r="FO288" s="35"/>
      <c r="FP288" s="33"/>
      <c r="FQ288" s="35" t="str">
        <f t="shared" si="317"/>
        <v/>
      </c>
      <c r="FS288" s="37" t="str">
        <f t="shared" si="261"/>
        <v/>
      </c>
      <c r="FT288" s="43"/>
      <c r="FU288" s="37" t="str">
        <f t="shared" si="342"/>
        <v/>
      </c>
      <c r="FW288" s="37" t="str">
        <f>IFERROR(IFERROR(IF(FI288="","",SUMIFS(FU$101:FU288,$B$101:$B288,SWITCH\CALC\ACTIVE&amp;"*",$X$101:$X288, IF(CALCULATOR\LVL\FORMAT\ENTRY&lt;&gt;MARKER\CHECK,LVL\COL,"&gt;"""))),"") / IFERROR(IF(FI288="","",SUMIFS($BO$101:$BO288,$B$101:$B288,SWITCH\CALC\ACTIVE&amp;"*",$X$101:$X288, IF(CALCULATOR\LVL\FORMAT\ENTRY&lt;&gt;MARKER\CHECK,LVL\COL,"&gt;"""))),""),"")</f>
        <v/>
      </c>
      <c r="FX288" s="175"/>
      <c r="FZ288" s="37" t="str">
        <f t="shared" ca="1" si="318"/>
        <v/>
      </c>
      <c r="GA288" s="37" t="str">
        <f t="shared" ref="GA288:GM288" ca="1" si="365">IFERROR(IF($J288=LARGE($J$101:$J$300,GA$98), ( INDEX( INDIRECT($FY$95),MATCH(LARGE($J$101:$J$300,GA$98),$J$101:$J$300,0)) ), FZ288 ),"")</f>
        <v/>
      </c>
      <c r="GB288" s="37" t="str">
        <f t="shared" ca="1" si="365"/>
        <v/>
      </c>
      <c r="GC288" s="37" t="str">
        <f t="shared" ca="1" si="365"/>
        <v/>
      </c>
      <c r="GD288" s="37" t="str">
        <f t="shared" ca="1" si="365"/>
        <v/>
      </c>
      <c r="GE288" s="37" t="str">
        <f t="shared" ca="1" si="365"/>
        <v/>
      </c>
      <c r="GF288" s="37" t="str">
        <f t="shared" ca="1" si="365"/>
        <v/>
      </c>
      <c r="GG288" s="37" t="str">
        <f t="shared" ca="1" si="365"/>
        <v/>
      </c>
      <c r="GH288" s="37" t="str">
        <f t="shared" ca="1" si="365"/>
        <v/>
      </c>
      <c r="GI288" s="37" t="str">
        <f t="shared" ca="1" si="365"/>
        <v/>
      </c>
      <c r="GJ288" s="37" t="str">
        <f t="shared" ca="1" si="365"/>
        <v/>
      </c>
      <c r="GK288" s="37" t="str">
        <f t="shared" ca="1" si="365"/>
        <v/>
      </c>
      <c r="GL288" s="37" t="str">
        <f t="shared" ca="1" si="365"/>
        <v/>
      </c>
      <c r="GM288" s="37" t="str">
        <f t="shared" ca="1" si="365"/>
        <v/>
      </c>
    </row>
    <row r="289" spans="2:195" ht="22.5" customHeight="1" thickTop="1" thickBot="1">
      <c r="B289" s="1" t="str">
        <f t="array" ref="B289">IFERROR(IF($AF289="","",IF($C289=SWITCH\CALC\INACTV,SWITCH\CALC\INACTV,IF($AG289="",SWITCH\CALC\ACTIVE.EST,IF(AND(LARGE(IF($AF$101:$AF$300=$AF289,$AU$101:$AU$300),1)&gt;1,$AU289=1),SWITCH\CALC\INACTV,SWITCH\CALC\ACTIVE)))),"")</f>
        <v/>
      </c>
      <c r="C289" s="1" t="str">
        <f>IFERROR(IF($AF289="","",IF(AND(CALCULATOR\LVL\FORMAT\ENTRY="",$X289&lt;&gt;LVL\COL),SWITCH\CALC\INACTV,IF($AU289=1,IF(COUNTIFS($AU290:$AU$325,"&gt;"&amp;1,$AF290:$AF$325,$AF289)&gt;0,SWITCH\CALC\INACTV,SWITCH\CALC\ACTIVE),IF($AF289="","",SWITCH\CALC\ACTIVE)))),"")</f>
        <v/>
      </c>
      <c r="F289" s="1">
        <v>89</v>
      </c>
      <c r="H289" s="142" t="str">
        <f t="shared" ca="1" si="309"/>
        <v/>
      </c>
      <c r="I289" s="140"/>
      <c r="J289" s="145" t="str">
        <f t="shared" si="310"/>
        <v/>
      </c>
      <c r="R289" s="34" t="str">
        <f t="shared" ca="1" si="253"/>
        <v/>
      </c>
      <c r="V289" s="34" t="str">
        <f t="shared" ca="1" si="323"/>
        <v/>
      </c>
      <c r="X289" s="34" t="str">
        <f t="shared" ca="1" si="324"/>
        <v/>
      </c>
      <c r="AB289" s="18"/>
      <c r="AC289" s="2">
        <f t="shared" si="325"/>
        <v>89</v>
      </c>
      <c r="AD289" s="20"/>
      <c r="AE289" s="18"/>
      <c r="AF289" s="233"/>
      <c r="AG289" s="234"/>
      <c r="AH289" s="28"/>
      <c r="AI289" s="238" t="str">
        <f t="shared" ca="1" si="326"/>
        <v/>
      </c>
      <c r="AJ289" s="239"/>
      <c r="AK289" s="239"/>
      <c r="AL289" s="239"/>
      <c r="AM289" s="239"/>
      <c r="AN289" s="239"/>
      <c r="AO289" s="239"/>
      <c r="AP289" s="239"/>
      <c r="AQ289" s="240"/>
      <c r="AR289" s="28"/>
      <c r="AS289" s="138" t="str">
        <f t="shared" ca="1" si="327"/>
        <v/>
      </c>
      <c r="AT289" s="19"/>
      <c r="AU289" s="169" t="str">
        <f>IFERROR(IF($AF289="","",IF($BO289="","",IF($BO289&lt;1,"",COUNTIFS($AF$101:$AF289,$AF289,$BO$101:$BO289,"&gt;=1")))),"")</f>
        <v/>
      </c>
      <c r="AV289" s="20"/>
      <c r="AZ289" s="36" t="str">
        <f>IFERROR(IF($AF289="","",IF($AG289=GRADE.LTR\W,GRADE.LTR\W,IF($AG289="",GRADE.LTR\W,(  IF($X289=LVL\REM,GRADE.LTR\P,GRADE.LTR\C)  )))),"")</f>
        <v/>
      </c>
      <c r="BM289" s="35" t="str">
        <f t="shared" si="328"/>
        <v/>
      </c>
      <c r="BN289" s="33"/>
      <c r="BO289" s="35" t="str">
        <f t="shared" si="329"/>
        <v/>
      </c>
      <c r="BP289" s="33"/>
      <c r="BQ289" s="35" t="str">
        <f t="shared" si="330"/>
        <v/>
      </c>
      <c r="BS289" s="37" t="str">
        <f t="shared" si="331"/>
        <v/>
      </c>
      <c r="BT289" s="43"/>
      <c r="BU289" s="37" t="str">
        <f t="shared" si="338"/>
        <v/>
      </c>
      <c r="BZ289" s="34" t="str">
        <f t="shared" ca="1" si="332"/>
        <v/>
      </c>
      <c r="CI289" s="44" t="str">
        <f t="shared" si="333"/>
        <v/>
      </c>
      <c r="CM289" s="35"/>
      <c r="CN289" s="33"/>
      <c r="CO289" s="35"/>
      <c r="CP289" s="33"/>
      <c r="CQ289" s="35" t="str">
        <f t="shared" si="311"/>
        <v/>
      </c>
      <c r="CS289" s="37" t="str">
        <f t="shared" si="312"/>
        <v/>
      </c>
      <c r="CT289" s="43"/>
      <c r="CU289" s="37" t="str">
        <f t="shared" si="339"/>
        <v/>
      </c>
      <c r="CW289" s="37" t="str">
        <f>IFERROR(IFERROR(IF(CI289="","",SUMIFS(CU$101:CU289,$B$101:$B289,SWITCH\CALC\ACTIVE&amp;"*",$X$101:$X289, IF(CALCULATOR\LVL\FORMAT\ENTRY&lt;&gt;MARKER\CHECK,LVL\COL,"&gt;"""))),"") / IFERROR(IF(CI289="","",SUMIFS($BO$101:$BO289,$B$101:$B289,SWITCH\CALC\ACTIVE&amp;"*",$X$101:$X289, IF(CALCULATOR\LVL\FORMAT\ENTRY&lt;&gt;MARKER\CHECK,LVL\COL,"&gt;"""))),""),"")</f>
        <v/>
      </c>
      <c r="DI289" s="44" t="str">
        <f t="shared" si="334"/>
        <v/>
      </c>
      <c r="DM289" s="35"/>
      <c r="DN289" s="33"/>
      <c r="DO289" s="35"/>
      <c r="DP289" s="33"/>
      <c r="DQ289" s="35" t="str">
        <f t="shared" si="313"/>
        <v/>
      </c>
      <c r="DS289" s="37" t="str">
        <f t="shared" si="314"/>
        <v/>
      </c>
      <c r="DT289" s="43"/>
      <c r="DU289" s="37" t="str">
        <f t="shared" si="340"/>
        <v/>
      </c>
      <c r="DW289" s="37" t="str">
        <f>IFERROR(IFERROR(IF(DI289="","",SUMIFS(DU$101:DU289,$B$101:$B289,SWITCH\CALC\ACTIVE&amp;"*",$X$101:$X289, IF(CALCULATOR\LVL\FORMAT\ENTRY&lt;&gt;MARKER\CHECK,LVL\COL,"&gt;"""))),"") / IFERROR(IF(DI289="","",SUMIFS($BO$101:$BO289,$B$101:$B289,SWITCH\CALC\ACTIVE&amp;"*",$X$101:$X289, IF(CALCULATOR\LVL\FORMAT\ENTRY&lt;&gt;MARKER\CHECK,LVL\COL,"&gt;"""))),""),"")</f>
        <v/>
      </c>
      <c r="EI289" s="44" t="str">
        <f t="shared" si="335"/>
        <v/>
      </c>
      <c r="EM289" s="35"/>
      <c r="EN289" s="33"/>
      <c r="EO289" s="35"/>
      <c r="EP289" s="33"/>
      <c r="EQ289" s="35" t="str">
        <f t="shared" si="315"/>
        <v/>
      </c>
      <c r="ES289" s="37" t="str">
        <f t="shared" si="316"/>
        <v/>
      </c>
      <c r="ET289" s="43"/>
      <c r="EU289" s="37" t="str">
        <f t="shared" si="341"/>
        <v/>
      </c>
      <c r="EW289" s="37" t="str">
        <f>IFERROR(IFERROR(IF(EI289="","",SUMIFS(EU$101:EU289,$B$101:$B289,SWITCH\CALC\ACTIVE&amp;"*",$X$101:$X289, IF(CALCULATOR\LVL\FORMAT\ENTRY&lt;&gt;MARKER\CHECK,LVL\COL,"&gt;"""))),"") / IFERROR(IF(EI289="","",SUMIFS($BO$101:$BO289,$B$101:$B289,SWITCH\CALC\ACTIVE&amp;"*",$X$101:$X289, IF(CALCULATOR\LVL\FORMAT\ENTRY&lt;&gt;MARKER\CHECK,LVL\COL,"&gt;"""))),""),"")</f>
        <v/>
      </c>
      <c r="FI289" s="44" t="str">
        <f t="shared" si="336"/>
        <v/>
      </c>
      <c r="FM289" s="35"/>
      <c r="FN289" s="33"/>
      <c r="FO289" s="35"/>
      <c r="FP289" s="33"/>
      <c r="FQ289" s="35" t="str">
        <f t="shared" si="317"/>
        <v/>
      </c>
      <c r="FS289" s="37" t="str">
        <f t="shared" si="261"/>
        <v/>
      </c>
      <c r="FT289" s="43"/>
      <c r="FU289" s="37" t="str">
        <f t="shared" si="342"/>
        <v/>
      </c>
      <c r="FW289" s="37" t="str">
        <f>IFERROR(IFERROR(IF(FI289="","",SUMIFS(FU$101:FU289,$B$101:$B289,SWITCH\CALC\ACTIVE&amp;"*",$X$101:$X289, IF(CALCULATOR\LVL\FORMAT\ENTRY&lt;&gt;MARKER\CHECK,LVL\COL,"&gt;"""))),"") / IFERROR(IF(FI289="","",SUMIFS($BO$101:$BO289,$B$101:$B289,SWITCH\CALC\ACTIVE&amp;"*",$X$101:$X289, IF(CALCULATOR\LVL\FORMAT\ENTRY&lt;&gt;MARKER\CHECK,LVL\COL,"&gt;"""))),""),"")</f>
        <v/>
      </c>
      <c r="FX289" s="175"/>
      <c r="FZ289" s="37" t="str">
        <f t="shared" ca="1" si="318"/>
        <v/>
      </c>
      <c r="GA289" s="37" t="str">
        <f t="shared" ref="GA289:GM289" ca="1" si="366">IFERROR(IF($J289=LARGE($J$101:$J$300,GA$98), ( INDEX( INDIRECT($FY$95),MATCH(LARGE($J$101:$J$300,GA$98),$J$101:$J$300,0)) ), FZ289 ),"")</f>
        <v/>
      </c>
      <c r="GB289" s="37" t="str">
        <f t="shared" ca="1" si="366"/>
        <v/>
      </c>
      <c r="GC289" s="37" t="str">
        <f t="shared" ca="1" si="366"/>
        <v/>
      </c>
      <c r="GD289" s="37" t="str">
        <f t="shared" ca="1" si="366"/>
        <v/>
      </c>
      <c r="GE289" s="37" t="str">
        <f t="shared" ca="1" si="366"/>
        <v/>
      </c>
      <c r="GF289" s="37" t="str">
        <f t="shared" ca="1" si="366"/>
        <v/>
      </c>
      <c r="GG289" s="37" t="str">
        <f t="shared" ca="1" si="366"/>
        <v/>
      </c>
      <c r="GH289" s="37" t="str">
        <f t="shared" ca="1" si="366"/>
        <v/>
      </c>
      <c r="GI289" s="37" t="str">
        <f t="shared" ca="1" si="366"/>
        <v/>
      </c>
      <c r="GJ289" s="37" t="str">
        <f t="shared" ca="1" si="366"/>
        <v/>
      </c>
      <c r="GK289" s="37" t="str">
        <f t="shared" ca="1" si="366"/>
        <v/>
      </c>
      <c r="GL289" s="37" t="str">
        <f t="shared" ca="1" si="366"/>
        <v/>
      </c>
      <c r="GM289" s="37" t="str">
        <f t="shared" ca="1" si="366"/>
        <v/>
      </c>
    </row>
    <row r="290" spans="2:195" ht="22.5" customHeight="1" thickTop="1" thickBot="1">
      <c r="B290" s="1" t="str">
        <f t="array" ref="B290">IFERROR(IF($AF290="","",IF($C290=SWITCH\CALC\INACTV,SWITCH\CALC\INACTV,IF($AG290="",SWITCH\CALC\ACTIVE.EST,IF(AND(LARGE(IF($AF$101:$AF$300=$AF290,$AU$101:$AU$300),1)&gt;1,$AU290=1),SWITCH\CALC\INACTV,SWITCH\CALC\ACTIVE)))),"")</f>
        <v/>
      </c>
      <c r="C290" s="1" t="str">
        <f>IFERROR(IF($AF290="","",IF(AND(CALCULATOR\LVL\FORMAT\ENTRY="",$X290&lt;&gt;LVL\COL),SWITCH\CALC\INACTV,IF($AU290=1,IF(COUNTIFS($AU291:$AU$325,"&gt;"&amp;1,$AF291:$AF$325,$AF290)&gt;0,SWITCH\CALC\INACTV,SWITCH\CALC\ACTIVE),IF($AF290="","",SWITCH\CALC\ACTIVE)))),"")</f>
        <v/>
      </c>
      <c r="F290" s="1">
        <v>90</v>
      </c>
      <c r="H290" s="142" t="str">
        <f t="shared" ca="1" si="309"/>
        <v/>
      </c>
      <c r="I290" s="140"/>
      <c r="J290" s="145" t="str">
        <f t="shared" si="310"/>
        <v/>
      </c>
      <c r="R290" s="34" t="str">
        <f t="shared" ca="1" si="253"/>
        <v/>
      </c>
      <c r="V290" s="34" t="str">
        <f t="shared" ca="1" si="323"/>
        <v/>
      </c>
      <c r="X290" s="34" t="str">
        <f t="shared" ca="1" si="324"/>
        <v/>
      </c>
      <c r="AB290" s="18"/>
      <c r="AC290" s="2">
        <f t="shared" si="325"/>
        <v>90</v>
      </c>
      <c r="AD290" s="20"/>
      <c r="AE290" s="18"/>
      <c r="AF290" s="233"/>
      <c r="AG290" s="234"/>
      <c r="AH290" s="28"/>
      <c r="AI290" s="238" t="str">
        <f t="shared" ca="1" si="326"/>
        <v/>
      </c>
      <c r="AJ290" s="239"/>
      <c r="AK290" s="239"/>
      <c r="AL290" s="239"/>
      <c r="AM290" s="239"/>
      <c r="AN290" s="239"/>
      <c r="AO290" s="239"/>
      <c r="AP290" s="239"/>
      <c r="AQ290" s="240"/>
      <c r="AR290" s="28"/>
      <c r="AS290" s="138" t="str">
        <f t="shared" ca="1" si="327"/>
        <v/>
      </c>
      <c r="AT290" s="19"/>
      <c r="AU290" s="169" t="str">
        <f>IFERROR(IF($AF290="","",IF($BO290="","",IF($BO290&lt;1,"",COUNTIFS($AF$101:$AF290,$AF290,$BO$101:$BO290,"&gt;=1")))),"")</f>
        <v/>
      </c>
      <c r="AV290" s="20"/>
      <c r="AZ290" s="36" t="str">
        <f>IFERROR(IF($AF290="","",IF($AG290=GRADE.LTR\W,GRADE.LTR\W,IF($AG290="",GRADE.LTR\W,(  IF($X290=LVL\REM,GRADE.LTR\P,GRADE.LTR\C)  )))),"")</f>
        <v/>
      </c>
      <c r="BM290" s="35" t="str">
        <f t="shared" si="328"/>
        <v/>
      </c>
      <c r="BN290" s="33"/>
      <c r="BO290" s="35" t="str">
        <f t="shared" si="329"/>
        <v/>
      </c>
      <c r="BP290" s="33"/>
      <c r="BQ290" s="35" t="str">
        <f t="shared" si="330"/>
        <v/>
      </c>
      <c r="BS290" s="37" t="str">
        <f t="shared" si="331"/>
        <v/>
      </c>
      <c r="BT290" s="43"/>
      <c r="BU290" s="37" t="str">
        <f t="shared" si="338"/>
        <v/>
      </c>
      <c r="BZ290" s="34" t="str">
        <f t="shared" ca="1" si="332"/>
        <v/>
      </c>
      <c r="CI290" s="44" t="str">
        <f t="shared" si="333"/>
        <v/>
      </c>
      <c r="CM290" s="35"/>
      <c r="CN290" s="33"/>
      <c r="CO290" s="35"/>
      <c r="CP290" s="33"/>
      <c r="CQ290" s="35" t="str">
        <f t="shared" si="311"/>
        <v/>
      </c>
      <c r="CS290" s="37" t="str">
        <f t="shared" si="312"/>
        <v/>
      </c>
      <c r="CT290" s="43"/>
      <c r="CU290" s="37" t="str">
        <f t="shared" si="339"/>
        <v/>
      </c>
      <c r="CW290" s="37" t="str">
        <f>IFERROR(IFERROR(IF(CI290="","",SUMIFS(CU$101:CU290,$B$101:$B290,SWITCH\CALC\ACTIVE&amp;"*",$X$101:$X290, IF(CALCULATOR\LVL\FORMAT\ENTRY&lt;&gt;MARKER\CHECK,LVL\COL,"&gt;"""))),"") / IFERROR(IF(CI290="","",SUMIFS($BO$101:$BO290,$B$101:$B290,SWITCH\CALC\ACTIVE&amp;"*",$X$101:$X290, IF(CALCULATOR\LVL\FORMAT\ENTRY&lt;&gt;MARKER\CHECK,LVL\COL,"&gt;"""))),""),"")</f>
        <v/>
      </c>
      <c r="DI290" s="44" t="str">
        <f t="shared" si="334"/>
        <v/>
      </c>
      <c r="DM290" s="35"/>
      <c r="DN290" s="33"/>
      <c r="DO290" s="35"/>
      <c r="DP290" s="33"/>
      <c r="DQ290" s="35" t="str">
        <f t="shared" si="313"/>
        <v/>
      </c>
      <c r="DS290" s="37" t="str">
        <f t="shared" si="314"/>
        <v/>
      </c>
      <c r="DT290" s="43"/>
      <c r="DU290" s="37" t="str">
        <f t="shared" si="340"/>
        <v/>
      </c>
      <c r="DW290" s="37" t="str">
        <f>IFERROR(IFERROR(IF(DI290="","",SUMIFS(DU$101:DU290,$B$101:$B290,SWITCH\CALC\ACTIVE&amp;"*",$X$101:$X290, IF(CALCULATOR\LVL\FORMAT\ENTRY&lt;&gt;MARKER\CHECK,LVL\COL,"&gt;"""))),"") / IFERROR(IF(DI290="","",SUMIFS($BO$101:$BO290,$B$101:$B290,SWITCH\CALC\ACTIVE&amp;"*",$X$101:$X290, IF(CALCULATOR\LVL\FORMAT\ENTRY&lt;&gt;MARKER\CHECK,LVL\COL,"&gt;"""))),""),"")</f>
        <v/>
      </c>
      <c r="EI290" s="44" t="str">
        <f t="shared" si="335"/>
        <v/>
      </c>
      <c r="EM290" s="35"/>
      <c r="EN290" s="33"/>
      <c r="EO290" s="35"/>
      <c r="EP290" s="33"/>
      <c r="EQ290" s="35" t="str">
        <f t="shared" si="315"/>
        <v/>
      </c>
      <c r="ES290" s="37" t="str">
        <f t="shared" si="316"/>
        <v/>
      </c>
      <c r="ET290" s="43"/>
      <c r="EU290" s="37" t="str">
        <f t="shared" si="341"/>
        <v/>
      </c>
      <c r="EW290" s="37" t="str">
        <f>IFERROR(IFERROR(IF(EI290="","",SUMIFS(EU$101:EU290,$B$101:$B290,SWITCH\CALC\ACTIVE&amp;"*",$X$101:$X290, IF(CALCULATOR\LVL\FORMAT\ENTRY&lt;&gt;MARKER\CHECK,LVL\COL,"&gt;"""))),"") / IFERROR(IF(EI290="","",SUMIFS($BO$101:$BO290,$B$101:$B290,SWITCH\CALC\ACTIVE&amp;"*",$X$101:$X290, IF(CALCULATOR\LVL\FORMAT\ENTRY&lt;&gt;MARKER\CHECK,LVL\COL,"&gt;"""))),""),"")</f>
        <v/>
      </c>
      <c r="FI290" s="44" t="str">
        <f t="shared" si="336"/>
        <v/>
      </c>
      <c r="FM290" s="35"/>
      <c r="FN290" s="33"/>
      <c r="FO290" s="35"/>
      <c r="FP290" s="33"/>
      <c r="FQ290" s="35" t="str">
        <f t="shared" si="317"/>
        <v/>
      </c>
      <c r="FS290" s="37" t="str">
        <f t="shared" si="261"/>
        <v/>
      </c>
      <c r="FT290" s="43"/>
      <c r="FU290" s="37" t="str">
        <f t="shared" si="342"/>
        <v/>
      </c>
      <c r="FW290" s="37" t="str">
        <f>IFERROR(IFERROR(IF(FI290="","",SUMIFS(FU$101:FU290,$B$101:$B290,SWITCH\CALC\ACTIVE&amp;"*",$X$101:$X290, IF(CALCULATOR\LVL\FORMAT\ENTRY&lt;&gt;MARKER\CHECK,LVL\COL,"&gt;"""))),"") / IFERROR(IF(FI290="","",SUMIFS($BO$101:$BO290,$B$101:$B290,SWITCH\CALC\ACTIVE&amp;"*",$X$101:$X290, IF(CALCULATOR\LVL\FORMAT\ENTRY&lt;&gt;MARKER\CHECK,LVL\COL,"&gt;"""))),""),"")</f>
        <v/>
      </c>
      <c r="FX290" s="175"/>
      <c r="FZ290" s="37" t="str">
        <f t="shared" ca="1" si="318"/>
        <v/>
      </c>
      <c r="GA290" s="37" t="str">
        <f t="shared" ref="GA290:GM290" ca="1" si="367">IFERROR(IF($J290=LARGE($J$101:$J$300,GA$98), ( INDEX( INDIRECT($FY$95),MATCH(LARGE($J$101:$J$300,GA$98),$J$101:$J$300,0)) ), FZ290 ),"")</f>
        <v/>
      </c>
      <c r="GB290" s="37" t="str">
        <f t="shared" ca="1" si="367"/>
        <v/>
      </c>
      <c r="GC290" s="37" t="str">
        <f t="shared" ca="1" si="367"/>
        <v/>
      </c>
      <c r="GD290" s="37" t="str">
        <f t="shared" ca="1" si="367"/>
        <v/>
      </c>
      <c r="GE290" s="37" t="str">
        <f t="shared" ca="1" si="367"/>
        <v/>
      </c>
      <c r="GF290" s="37" t="str">
        <f t="shared" ca="1" si="367"/>
        <v/>
      </c>
      <c r="GG290" s="37" t="str">
        <f t="shared" ca="1" si="367"/>
        <v/>
      </c>
      <c r="GH290" s="37" t="str">
        <f t="shared" ca="1" si="367"/>
        <v/>
      </c>
      <c r="GI290" s="37" t="str">
        <f t="shared" ca="1" si="367"/>
        <v/>
      </c>
      <c r="GJ290" s="37" t="str">
        <f t="shared" ca="1" si="367"/>
        <v/>
      </c>
      <c r="GK290" s="37" t="str">
        <f t="shared" ca="1" si="367"/>
        <v/>
      </c>
      <c r="GL290" s="37" t="str">
        <f t="shared" ca="1" si="367"/>
        <v/>
      </c>
      <c r="GM290" s="37" t="str">
        <f t="shared" ca="1" si="367"/>
        <v/>
      </c>
    </row>
    <row r="291" spans="2:195" ht="22.5" customHeight="1" thickTop="1" thickBot="1">
      <c r="B291" s="1" t="str">
        <f t="array" ref="B291">IFERROR(IF($AF291="","",IF($C291=SWITCH\CALC\INACTV,SWITCH\CALC\INACTV,IF($AG291="",SWITCH\CALC\ACTIVE.EST,IF(AND(LARGE(IF($AF$101:$AF$300=$AF291,$AU$101:$AU$300),1)&gt;1,$AU291=1),SWITCH\CALC\INACTV,SWITCH\CALC\ACTIVE)))),"")</f>
        <v/>
      </c>
      <c r="C291" s="1" t="str">
        <f>IFERROR(IF($AF291="","",IF(AND(CALCULATOR\LVL\FORMAT\ENTRY="",$X291&lt;&gt;LVL\COL),SWITCH\CALC\INACTV,IF($AU291=1,IF(COUNTIFS($AU292:$AU$325,"&gt;"&amp;1,$AF292:$AF$325,$AF291)&gt;0,SWITCH\CALC\INACTV,SWITCH\CALC\ACTIVE),IF($AF291="","",SWITCH\CALC\ACTIVE)))),"")</f>
        <v/>
      </c>
      <c r="F291" s="1">
        <v>91</v>
      </c>
      <c r="H291" s="142" t="str">
        <f t="shared" ca="1" si="309"/>
        <v/>
      </c>
      <c r="I291" s="140"/>
      <c r="J291" s="145" t="str">
        <f t="shared" si="310"/>
        <v/>
      </c>
      <c r="R291" s="34" t="str">
        <f t="shared" ca="1" si="253"/>
        <v/>
      </c>
      <c r="V291" s="34" t="str">
        <f t="shared" ca="1" si="323"/>
        <v/>
      </c>
      <c r="X291" s="34" t="str">
        <f t="shared" ca="1" si="324"/>
        <v/>
      </c>
      <c r="AB291" s="18"/>
      <c r="AC291" s="2">
        <f t="shared" si="325"/>
        <v>91</v>
      </c>
      <c r="AD291" s="20"/>
      <c r="AE291" s="18"/>
      <c r="AF291" s="233"/>
      <c r="AG291" s="234"/>
      <c r="AH291" s="28"/>
      <c r="AI291" s="238" t="str">
        <f t="shared" ca="1" si="326"/>
        <v/>
      </c>
      <c r="AJ291" s="239"/>
      <c r="AK291" s="239"/>
      <c r="AL291" s="239"/>
      <c r="AM291" s="239"/>
      <c r="AN291" s="239"/>
      <c r="AO291" s="239"/>
      <c r="AP291" s="239"/>
      <c r="AQ291" s="240"/>
      <c r="AR291" s="28"/>
      <c r="AS291" s="138" t="str">
        <f t="shared" ca="1" si="327"/>
        <v/>
      </c>
      <c r="AT291" s="19"/>
      <c r="AU291" s="169" t="str">
        <f>IFERROR(IF($AF291="","",IF($BO291="","",IF($BO291&lt;1,"",COUNTIFS($AF$101:$AF291,$AF291,$BO$101:$BO291,"&gt;=1")))),"")</f>
        <v/>
      </c>
      <c r="AV291" s="20"/>
      <c r="AZ291" s="36" t="str">
        <f>IFERROR(IF($AF291="","",IF($AG291=GRADE.LTR\W,GRADE.LTR\W,IF($AG291="",GRADE.LTR\W,(  IF($X291=LVL\REM,GRADE.LTR\P,GRADE.LTR\C)  )))),"")</f>
        <v/>
      </c>
      <c r="BM291" s="35" t="str">
        <f t="shared" si="328"/>
        <v/>
      </c>
      <c r="BN291" s="33"/>
      <c r="BO291" s="35" t="str">
        <f t="shared" si="329"/>
        <v/>
      </c>
      <c r="BP291" s="33"/>
      <c r="BQ291" s="35" t="str">
        <f t="shared" si="330"/>
        <v/>
      </c>
      <c r="BS291" s="37" t="str">
        <f t="shared" si="331"/>
        <v/>
      </c>
      <c r="BT291" s="43"/>
      <c r="BU291" s="37" t="str">
        <f t="shared" si="338"/>
        <v/>
      </c>
      <c r="BZ291" s="34" t="str">
        <f t="shared" ca="1" si="332"/>
        <v/>
      </c>
      <c r="CI291" s="44" t="str">
        <f t="shared" si="333"/>
        <v/>
      </c>
      <c r="CM291" s="35"/>
      <c r="CN291" s="33"/>
      <c r="CO291" s="35"/>
      <c r="CP291" s="33"/>
      <c r="CQ291" s="35" t="str">
        <f t="shared" si="311"/>
        <v/>
      </c>
      <c r="CS291" s="37" t="str">
        <f t="shared" si="312"/>
        <v/>
      </c>
      <c r="CT291" s="43"/>
      <c r="CU291" s="37" t="str">
        <f t="shared" si="339"/>
        <v/>
      </c>
      <c r="CW291" s="37" t="str">
        <f>IFERROR(IFERROR(IF(CI291="","",SUMIFS(CU$101:CU291,$B$101:$B291,SWITCH\CALC\ACTIVE&amp;"*",$X$101:$X291, IF(CALCULATOR\LVL\FORMAT\ENTRY&lt;&gt;MARKER\CHECK,LVL\COL,"&gt;"""))),"") / IFERROR(IF(CI291="","",SUMIFS($BO$101:$BO291,$B$101:$B291,SWITCH\CALC\ACTIVE&amp;"*",$X$101:$X291, IF(CALCULATOR\LVL\FORMAT\ENTRY&lt;&gt;MARKER\CHECK,LVL\COL,"&gt;"""))),""),"")</f>
        <v/>
      </c>
      <c r="DI291" s="44" t="str">
        <f t="shared" si="334"/>
        <v/>
      </c>
      <c r="DM291" s="35"/>
      <c r="DN291" s="33"/>
      <c r="DO291" s="35"/>
      <c r="DP291" s="33"/>
      <c r="DQ291" s="35" t="str">
        <f t="shared" si="313"/>
        <v/>
      </c>
      <c r="DS291" s="37" t="str">
        <f t="shared" si="314"/>
        <v/>
      </c>
      <c r="DT291" s="43"/>
      <c r="DU291" s="37" t="str">
        <f t="shared" si="340"/>
        <v/>
      </c>
      <c r="DW291" s="37" t="str">
        <f>IFERROR(IFERROR(IF(DI291="","",SUMIFS(DU$101:DU291,$B$101:$B291,SWITCH\CALC\ACTIVE&amp;"*",$X$101:$X291, IF(CALCULATOR\LVL\FORMAT\ENTRY&lt;&gt;MARKER\CHECK,LVL\COL,"&gt;"""))),"") / IFERROR(IF(DI291="","",SUMIFS($BO$101:$BO291,$B$101:$B291,SWITCH\CALC\ACTIVE&amp;"*",$X$101:$X291, IF(CALCULATOR\LVL\FORMAT\ENTRY&lt;&gt;MARKER\CHECK,LVL\COL,"&gt;"""))),""),"")</f>
        <v/>
      </c>
      <c r="EI291" s="44" t="str">
        <f t="shared" si="335"/>
        <v/>
      </c>
      <c r="EM291" s="35"/>
      <c r="EN291" s="33"/>
      <c r="EO291" s="35"/>
      <c r="EP291" s="33"/>
      <c r="EQ291" s="35" t="str">
        <f t="shared" si="315"/>
        <v/>
      </c>
      <c r="ES291" s="37" t="str">
        <f t="shared" si="316"/>
        <v/>
      </c>
      <c r="ET291" s="43"/>
      <c r="EU291" s="37" t="str">
        <f t="shared" si="341"/>
        <v/>
      </c>
      <c r="EW291" s="37" t="str">
        <f>IFERROR(IFERROR(IF(EI291="","",SUMIFS(EU$101:EU291,$B$101:$B291,SWITCH\CALC\ACTIVE&amp;"*",$X$101:$X291, IF(CALCULATOR\LVL\FORMAT\ENTRY&lt;&gt;MARKER\CHECK,LVL\COL,"&gt;"""))),"") / IFERROR(IF(EI291="","",SUMIFS($BO$101:$BO291,$B$101:$B291,SWITCH\CALC\ACTIVE&amp;"*",$X$101:$X291, IF(CALCULATOR\LVL\FORMAT\ENTRY&lt;&gt;MARKER\CHECK,LVL\COL,"&gt;"""))),""),"")</f>
        <v/>
      </c>
      <c r="FI291" s="44" t="str">
        <f t="shared" si="336"/>
        <v/>
      </c>
      <c r="FM291" s="35"/>
      <c r="FN291" s="33"/>
      <c r="FO291" s="35"/>
      <c r="FP291" s="33"/>
      <c r="FQ291" s="35" t="str">
        <f t="shared" si="317"/>
        <v/>
      </c>
      <c r="FS291" s="37" t="str">
        <f t="shared" si="261"/>
        <v/>
      </c>
      <c r="FT291" s="43"/>
      <c r="FU291" s="37" t="str">
        <f t="shared" si="342"/>
        <v/>
      </c>
      <c r="FW291" s="37" t="str">
        <f>IFERROR(IFERROR(IF(FI291="","",SUMIFS(FU$101:FU291,$B$101:$B291,SWITCH\CALC\ACTIVE&amp;"*",$X$101:$X291, IF(CALCULATOR\LVL\FORMAT\ENTRY&lt;&gt;MARKER\CHECK,LVL\COL,"&gt;"""))),"") / IFERROR(IF(FI291="","",SUMIFS($BO$101:$BO291,$B$101:$B291,SWITCH\CALC\ACTIVE&amp;"*",$X$101:$X291, IF(CALCULATOR\LVL\FORMAT\ENTRY&lt;&gt;MARKER\CHECK,LVL\COL,"&gt;"""))),""),"")</f>
        <v/>
      </c>
      <c r="FX291" s="175"/>
      <c r="FZ291" s="37" t="str">
        <f t="shared" ca="1" si="318"/>
        <v/>
      </c>
      <c r="GA291" s="37" t="str">
        <f t="shared" ref="GA291:GM291" ca="1" si="368">IFERROR(IF($J291=LARGE($J$101:$J$300,GA$98), ( INDEX( INDIRECT($FY$95),MATCH(LARGE($J$101:$J$300,GA$98),$J$101:$J$300,0)) ), FZ291 ),"")</f>
        <v/>
      </c>
      <c r="GB291" s="37" t="str">
        <f t="shared" ca="1" si="368"/>
        <v/>
      </c>
      <c r="GC291" s="37" t="str">
        <f t="shared" ca="1" si="368"/>
        <v/>
      </c>
      <c r="GD291" s="37" t="str">
        <f t="shared" ca="1" si="368"/>
        <v/>
      </c>
      <c r="GE291" s="37" t="str">
        <f t="shared" ca="1" si="368"/>
        <v/>
      </c>
      <c r="GF291" s="37" t="str">
        <f t="shared" ca="1" si="368"/>
        <v/>
      </c>
      <c r="GG291" s="37" t="str">
        <f t="shared" ca="1" si="368"/>
        <v/>
      </c>
      <c r="GH291" s="37" t="str">
        <f t="shared" ca="1" si="368"/>
        <v/>
      </c>
      <c r="GI291" s="37" t="str">
        <f t="shared" ca="1" si="368"/>
        <v/>
      </c>
      <c r="GJ291" s="37" t="str">
        <f t="shared" ca="1" si="368"/>
        <v/>
      </c>
      <c r="GK291" s="37" t="str">
        <f t="shared" ca="1" si="368"/>
        <v/>
      </c>
      <c r="GL291" s="37" t="str">
        <f t="shared" ca="1" si="368"/>
        <v/>
      </c>
      <c r="GM291" s="37" t="str">
        <f t="shared" ca="1" si="368"/>
        <v/>
      </c>
    </row>
    <row r="292" spans="2:195" ht="22.5" customHeight="1" thickTop="1" thickBot="1">
      <c r="B292" s="1" t="str">
        <f t="array" ref="B292">IFERROR(IF($AF292="","",IF($C292=SWITCH\CALC\INACTV,SWITCH\CALC\INACTV,IF($AG292="",SWITCH\CALC\ACTIVE.EST,IF(AND(LARGE(IF($AF$101:$AF$300=$AF292,$AU$101:$AU$300),1)&gt;1,$AU292=1),SWITCH\CALC\INACTV,SWITCH\CALC\ACTIVE)))),"")</f>
        <v/>
      </c>
      <c r="C292" s="1" t="str">
        <f>IFERROR(IF($AF292="","",IF(AND(CALCULATOR\LVL\FORMAT\ENTRY="",$X292&lt;&gt;LVL\COL),SWITCH\CALC\INACTV,IF($AU292=1,IF(COUNTIFS($AU293:$AU$325,"&gt;"&amp;1,$AF293:$AF$325,$AF292)&gt;0,SWITCH\CALC\INACTV,SWITCH\CALC\ACTIVE),IF($AF292="","",SWITCH\CALC\ACTIVE)))),"")</f>
        <v/>
      </c>
      <c r="F292" s="1">
        <v>92</v>
      </c>
      <c r="H292" s="142" t="str">
        <f t="shared" ca="1" si="309"/>
        <v/>
      </c>
      <c r="I292" s="140"/>
      <c r="J292" s="145" t="str">
        <f t="shared" si="310"/>
        <v/>
      </c>
      <c r="R292" s="34" t="str">
        <f t="shared" ca="1" si="253"/>
        <v/>
      </c>
      <c r="V292" s="34" t="str">
        <f t="shared" ca="1" si="323"/>
        <v/>
      </c>
      <c r="X292" s="34" t="str">
        <f t="shared" ca="1" si="324"/>
        <v/>
      </c>
      <c r="AB292" s="18"/>
      <c r="AC292" s="2">
        <f t="shared" si="325"/>
        <v>92</v>
      </c>
      <c r="AD292" s="20"/>
      <c r="AE292" s="18"/>
      <c r="AF292" s="233"/>
      <c r="AG292" s="234"/>
      <c r="AH292" s="28"/>
      <c r="AI292" s="238" t="str">
        <f t="shared" ca="1" si="326"/>
        <v/>
      </c>
      <c r="AJ292" s="239"/>
      <c r="AK292" s="239"/>
      <c r="AL292" s="239"/>
      <c r="AM292" s="239"/>
      <c r="AN292" s="239"/>
      <c r="AO292" s="239"/>
      <c r="AP292" s="239"/>
      <c r="AQ292" s="240"/>
      <c r="AR292" s="28"/>
      <c r="AS292" s="138" t="str">
        <f t="shared" ca="1" si="327"/>
        <v/>
      </c>
      <c r="AT292" s="19"/>
      <c r="AU292" s="169" t="str">
        <f>IFERROR(IF($AF292="","",IF($BO292="","",IF($BO292&lt;1,"",COUNTIFS($AF$101:$AF292,$AF292,$BO$101:$BO292,"&gt;=1")))),"")</f>
        <v/>
      </c>
      <c r="AV292" s="20"/>
      <c r="AZ292" s="36" t="str">
        <f>IFERROR(IF($AF292="","",IF($AG292=GRADE.LTR\W,GRADE.LTR\W,IF($AG292="",GRADE.LTR\W,(  IF($X292=LVL\REM,GRADE.LTR\P,GRADE.LTR\C)  )))),"")</f>
        <v/>
      </c>
      <c r="BM292" s="35" t="str">
        <f t="shared" si="328"/>
        <v/>
      </c>
      <c r="BN292" s="33"/>
      <c r="BO292" s="35" t="str">
        <f t="shared" si="329"/>
        <v/>
      </c>
      <c r="BP292" s="33"/>
      <c r="BQ292" s="35" t="str">
        <f t="shared" si="330"/>
        <v/>
      </c>
      <c r="BS292" s="37" t="str">
        <f t="shared" si="331"/>
        <v/>
      </c>
      <c r="BT292" s="43"/>
      <c r="BU292" s="37" t="str">
        <f t="shared" si="338"/>
        <v/>
      </c>
      <c r="BZ292" s="34" t="str">
        <f t="shared" ca="1" si="332"/>
        <v/>
      </c>
      <c r="CI292" s="44" t="str">
        <f t="shared" si="333"/>
        <v/>
      </c>
      <c r="CM292" s="35"/>
      <c r="CN292" s="33"/>
      <c r="CO292" s="35"/>
      <c r="CP292" s="33"/>
      <c r="CQ292" s="35" t="str">
        <f t="shared" si="311"/>
        <v/>
      </c>
      <c r="CS292" s="37" t="str">
        <f t="shared" si="312"/>
        <v/>
      </c>
      <c r="CT292" s="43"/>
      <c r="CU292" s="37" t="str">
        <f t="shared" si="339"/>
        <v/>
      </c>
      <c r="CW292" s="37" t="str">
        <f>IFERROR(IFERROR(IF(CI292="","",SUMIFS(CU$101:CU292,$B$101:$B292,SWITCH\CALC\ACTIVE&amp;"*",$X$101:$X292, IF(CALCULATOR\LVL\FORMAT\ENTRY&lt;&gt;MARKER\CHECK,LVL\COL,"&gt;"""))),"") / IFERROR(IF(CI292="","",SUMIFS($BO$101:$BO292,$B$101:$B292,SWITCH\CALC\ACTIVE&amp;"*",$X$101:$X292, IF(CALCULATOR\LVL\FORMAT\ENTRY&lt;&gt;MARKER\CHECK,LVL\COL,"&gt;"""))),""),"")</f>
        <v/>
      </c>
      <c r="DI292" s="44" t="str">
        <f t="shared" si="334"/>
        <v/>
      </c>
      <c r="DM292" s="35"/>
      <c r="DN292" s="33"/>
      <c r="DO292" s="35"/>
      <c r="DP292" s="33"/>
      <c r="DQ292" s="35" t="str">
        <f t="shared" si="313"/>
        <v/>
      </c>
      <c r="DS292" s="37" t="str">
        <f t="shared" si="314"/>
        <v/>
      </c>
      <c r="DT292" s="43"/>
      <c r="DU292" s="37" t="str">
        <f t="shared" si="340"/>
        <v/>
      </c>
      <c r="DW292" s="37" t="str">
        <f>IFERROR(IFERROR(IF(DI292="","",SUMIFS(DU$101:DU292,$B$101:$B292,SWITCH\CALC\ACTIVE&amp;"*",$X$101:$X292, IF(CALCULATOR\LVL\FORMAT\ENTRY&lt;&gt;MARKER\CHECK,LVL\COL,"&gt;"""))),"") / IFERROR(IF(DI292="","",SUMIFS($BO$101:$BO292,$B$101:$B292,SWITCH\CALC\ACTIVE&amp;"*",$X$101:$X292, IF(CALCULATOR\LVL\FORMAT\ENTRY&lt;&gt;MARKER\CHECK,LVL\COL,"&gt;"""))),""),"")</f>
        <v/>
      </c>
      <c r="EI292" s="44" t="str">
        <f t="shared" si="335"/>
        <v/>
      </c>
      <c r="EM292" s="35"/>
      <c r="EN292" s="33"/>
      <c r="EO292" s="35"/>
      <c r="EP292" s="33"/>
      <c r="EQ292" s="35" t="str">
        <f t="shared" si="315"/>
        <v/>
      </c>
      <c r="ES292" s="37" t="str">
        <f t="shared" si="316"/>
        <v/>
      </c>
      <c r="ET292" s="43"/>
      <c r="EU292" s="37" t="str">
        <f t="shared" si="341"/>
        <v/>
      </c>
      <c r="EW292" s="37" t="str">
        <f>IFERROR(IFERROR(IF(EI292="","",SUMIFS(EU$101:EU292,$B$101:$B292,SWITCH\CALC\ACTIVE&amp;"*",$X$101:$X292, IF(CALCULATOR\LVL\FORMAT\ENTRY&lt;&gt;MARKER\CHECK,LVL\COL,"&gt;"""))),"") / IFERROR(IF(EI292="","",SUMIFS($BO$101:$BO292,$B$101:$B292,SWITCH\CALC\ACTIVE&amp;"*",$X$101:$X292, IF(CALCULATOR\LVL\FORMAT\ENTRY&lt;&gt;MARKER\CHECK,LVL\COL,"&gt;"""))),""),"")</f>
        <v/>
      </c>
      <c r="FI292" s="44" t="str">
        <f t="shared" si="336"/>
        <v/>
      </c>
      <c r="FM292" s="35"/>
      <c r="FN292" s="33"/>
      <c r="FO292" s="35"/>
      <c r="FP292" s="33"/>
      <c r="FQ292" s="35" t="str">
        <f t="shared" si="317"/>
        <v/>
      </c>
      <c r="FS292" s="37" t="str">
        <f t="shared" si="261"/>
        <v/>
      </c>
      <c r="FT292" s="43"/>
      <c r="FU292" s="37" t="str">
        <f t="shared" si="342"/>
        <v/>
      </c>
      <c r="FW292" s="37" t="str">
        <f>IFERROR(IFERROR(IF(FI292="","",SUMIFS(FU$101:FU292,$B$101:$B292,SWITCH\CALC\ACTIVE&amp;"*",$X$101:$X292, IF(CALCULATOR\LVL\FORMAT\ENTRY&lt;&gt;MARKER\CHECK,LVL\COL,"&gt;"""))),"") / IFERROR(IF(FI292="","",SUMIFS($BO$101:$BO292,$B$101:$B292,SWITCH\CALC\ACTIVE&amp;"*",$X$101:$X292, IF(CALCULATOR\LVL\FORMAT\ENTRY&lt;&gt;MARKER\CHECK,LVL\COL,"&gt;"""))),""),"")</f>
        <v/>
      </c>
      <c r="FX292" s="175"/>
      <c r="FZ292" s="37" t="str">
        <f t="shared" ca="1" si="318"/>
        <v/>
      </c>
      <c r="GA292" s="37" t="str">
        <f t="shared" ref="GA292:GM292" ca="1" si="369">IFERROR(IF($J292=LARGE($J$101:$J$300,GA$98), ( INDEX( INDIRECT($FY$95),MATCH(LARGE($J$101:$J$300,GA$98),$J$101:$J$300,0)) ), FZ292 ),"")</f>
        <v/>
      </c>
      <c r="GB292" s="37" t="str">
        <f t="shared" ca="1" si="369"/>
        <v/>
      </c>
      <c r="GC292" s="37" t="str">
        <f t="shared" ca="1" si="369"/>
        <v/>
      </c>
      <c r="GD292" s="37" t="str">
        <f t="shared" ca="1" si="369"/>
        <v/>
      </c>
      <c r="GE292" s="37" t="str">
        <f t="shared" ca="1" si="369"/>
        <v/>
      </c>
      <c r="GF292" s="37" t="str">
        <f t="shared" ca="1" si="369"/>
        <v/>
      </c>
      <c r="GG292" s="37" t="str">
        <f t="shared" ca="1" si="369"/>
        <v/>
      </c>
      <c r="GH292" s="37" t="str">
        <f t="shared" ca="1" si="369"/>
        <v/>
      </c>
      <c r="GI292" s="37" t="str">
        <f t="shared" ca="1" si="369"/>
        <v/>
      </c>
      <c r="GJ292" s="37" t="str">
        <f t="shared" ca="1" si="369"/>
        <v/>
      </c>
      <c r="GK292" s="37" t="str">
        <f t="shared" ca="1" si="369"/>
        <v/>
      </c>
      <c r="GL292" s="37" t="str">
        <f t="shared" ca="1" si="369"/>
        <v/>
      </c>
      <c r="GM292" s="37" t="str">
        <f t="shared" ca="1" si="369"/>
        <v/>
      </c>
    </row>
    <row r="293" spans="2:195" ht="22.5" customHeight="1" thickTop="1" thickBot="1">
      <c r="B293" s="1" t="str">
        <f t="array" ref="B293">IFERROR(IF($AF293="","",IF($C293=SWITCH\CALC\INACTV,SWITCH\CALC\INACTV,IF($AG293="",SWITCH\CALC\ACTIVE.EST,IF(AND(LARGE(IF($AF$101:$AF$300=$AF293,$AU$101:$AU$300),1)&gt;1,$AU293=1),SWITCH\CALC\INACTV,SWITCH\CALC\ACTIVE)))),"")</f>
        <v/>
      </c>
      <c r="C293" s="1" t="str">
        <f>IFERROR(IF($AF293="","",IF(AND(CALCULATOR\LVL\FORMAT\ENTRY="",$X293&lt;&gt;LVL\COL),SWITCH\CALC\INACTV,IF($AU293=1,IF(COUNTIFS($AU294:$AU$325,"&gt;"&amp;1,$AF294:$AF$325,$AF293)&gt;0,SWITCH\CALC\INACTV,SWITCH\CALC\ACTIVE),IF($AF293="","",SWITCH\CALC\ACTIVE)))),"")</f>
        <v/>
      </c>
      <c r="F293" s="1">
        <v>93</v>
      </c>
      <c r="H293" s="142" t="str">
        <f t="shared" ref="H293:H300" ca="1" si="370">IFERROR(IF($R293=COU\STATUS\ARCHIVE,"",ROUND(0.01*( ( INDEX(INDIRECT(IF($AG293=GRADE.LTR\D,AV$1,IF($AG293=GRADE.LTR\F,AV$2,AV$3))),MATCH($AF293,INDIRECT($AC$2),0)) ) * $AS293 ),4)),"")</f>
        <v/>
      </c>
      <c r="I293" s="140"/>
      <c r="J293" s="145" t="str">
        <f t="shared" ref="J293:J300" si="371">IFERROR(ROUND( IF($B293=SWITCH\CALC\INACTV,"",IF($AU293&gt;1,"",IF($AU293="","",IFERROR(IF($AG293=GRADE.LTR\D,( 1*$AS293 ),IF($AG293=GRADE.LTR\F,( 2*$AS293 ),IF($AG293=GRADE.LTR\SP,( 1*$AS293 ),0))),"") + IFERROR(IF($AF293="","",IF($B293=SWITCH\CALC\INACTV,"",($AS293*( ($H293)-ROUND((0.01*BU293),4) )))),"")))),4) + ( ROW()*0.0000001 ),"")</f>
        <v/>
      </c>
      <c r="R293" s="34" t="str">
        <f t="shared" ref="R293:R325" ca="1" si="372">IFERROR(IF($AF293="","",IF(COUNTIFS(INDIRECT(CALCULATOR\\GRADE.DIST\COU\LIST),$AF293,INDIRECT(R$2),COU\STATUS\CURRENT)&gt;=1,COU\STATUS\CURRENT,COU\STATUS\ARCHIVE)),"")</f>
        <v/>
      </c>
      <c r="V293" s="34" t="str">
        <f t="shared" ca="1" si="323"/>
        <v/>
      </c>
      <c r="X293" s="34" t="str">
        <f t="shared" ca="1" si="324"/>
        <v/>
      </c>
      <c r="AB293" s="18"/>
      <c r="AC293" s="2">
        <f t="shared" si="325"/>
        <v>93</v>
      </c>
      <c r="AD293" s="20"/>
      <c r="AE293" s="18"/>
      <c r="AF293" s="233"/>
      <c r="AG293" s="234"/>
      <c r="AH293" s="28"/>
      <c r="AI293" s="238" t="str">
        <f t="shared" ca="1" si="326"/>
        <v/>
      </c>
      <c r="AJ293" s="239"/>
      <c r="AK293" s="239"/>
      <c r="AL293" s="239"/>
      <c r="AM293" s="239"/>
      <c r="AN293" s="239"/>
      <c r="AO293" s="239"/>
      <c r="AP293" s="239"/>
      <c r="AQ293" s="240"/>
      <c r="AR293" s="28"/>
      <c r="AS293" s="138" t="str">
        <f t="shared" ca="1" si="327"/>
        <v/>
      </c>
      <c r="AT293" s="19"/>
      <c r="AU293" s="169" t="str">
        <f>IFERROR(IF($AF293="","",IF($BO293="","",IF($BO293&lt;1,"",COUNTIFS($AF$101:$AF293,$AF293,$BO$101:$BO293,"&gt;=1")))),"")</f>
        <v/>
      </c>
      <c r="AV293" s="20"/>
      <c r="AZ293" s="36" t="str">
        <f>IFERROR(IF($AF293="","",IF($AG293=GRADE.LTR\W,GRADE.LTR\W,IF($AG293="",GRADE.LTR\W,(  IF($X293=LVL\REM,GRADE.LTR\P,GRADE.LTR\C)  )))),"")</f>
        <v/>
      </c>
      <c r="BM293" s="35" t="str">
        <f t="shared" si="328"/>
        <v/>
      </c>
      <c r="BN293" s="33"/>
      <c r="BO293" s="35" t="str">
        <f t="shared" si="329"/>
        <v/>
      </c>
      <c r="BP293" s="33"/>
      <c r="BQ293" s="35" t="str">
        <f t="shared" si="330"/>
        <v/>
      </c>
      <c r="BS293" s="37" t="str">
        <f t="shared" si="331"/>
        <v/>
      </c>
      <c r="BT293" s="43"/>
      <c r="BU293" s="37" t="str">
        <f t="shared" si="338"/>
        <v/>
      </c>
      <c r="BZ293" s="34" t="str">
        <f t="shared" ca="1" si="332"/>
        <v/>
      </c>
      <c r="CI293" s="44" t="str">
        <f t="shared" si="333"/>
        <v/>
      </c>
      <c r="CM293" s="35"/>
      <c r="CN293" s="33"/>
      <c r="CO293" s="35"/>
      <c r="CP293" s="33"/>
      <c r="CQ293" s="35" t="str">
        <f t="shared" ref="CQ293:CQ300" si="373">IFERROR(IF($AF293="","",IF($BO293&lt;1,0,IF(CS293&lt;1,0,$BO293))),"")</f>
        <v/>
      </c>
      <c r="CS293" s="37" t="str">
        <f t="shared" ref="CS293:CS300" si="374">IFERROR(IF(INDEX(GRADE.VAL,MATCH(CI293,GRADE.LTR,0))="","",INDEX(GRADE.VAL,MATCH(CI293,GRADE.LTR,0))),"")</f>
        <v/>
      </c>
      <c r="CT293" s="43"/>
      <c r="CU293" s="37" t="str">
        <f t="shared" si="339"/>
        <v/>
      </c>
      <c r="CW293" s="37" t="str">
        <f>IFERROR(IFERROR(IF(CI293="","",SUMIFS(CU$101:CU293,$B$101:$B293,SWITCH\CALC\ACTIVE&amp;"*",$X$101:$X293, IF(CALCULATOR\LVL\FORMAT\ENTRY&lt;&gt;MARKER\CHECK,LVL\COL,"&gt;"""))),"") / IFERROR(IF(CI293="","",SUMIFS($BO$101:$BO293,$B$101:$B293,SWITCH\CALC\ACTIVE&amp;"*",$X$101:$X293, IF(CALCULATOR\LVL\FORMAT\ENTRY&lt;&gt;MARKER\CHECK,LVL\COL,"&gt;"""))),""),"")</f>
        <v/>
      </c>
      <c r="DI293" s="44" t="str">
        <f t="shared" si="334"/>
        <v/>
      </c>
      <c r="DM293" s="35"/>
      <c r="DN293" s="33"/>
      <c r="DO293" s="35"/>
      <c r="DP293" s="33"/>
      <c r="DQ293" s="35" t="str">
        <f t="shared" ref="DQ293:DQ300" si="375">IFERROR(IF($AF293="","",IF($BO293&lt;1,0,IF(DS293&lt;1,0,$BO293))),"")</f>
        <v/>
      </c>
      <c r="DS293" s="37" t="str">
        <f t="shared" ref="DS293:DS300" si="376">IFERROR(IF(INDEX(GRADE.VAL,MATCH(DI293,GRADE.LTR,0))="","",INDEX(GRADE.VAL,MATCH(DI293,GRADE.LTR,0))),"")</f>
        <v/>
      </c>
      <c r="DT293" s="43"/>
      <c r="DU293" s="37" t="str">
        <f t="shared" si="340"/>
        <v/>
      </c>
      <c r="DW293" s="37" t="str">
        <f>IFERROR(IFERROR(IF(DI293="","",SUMIFS(DU$101:DU293,$B$101:$B293,SWITCH\CALC\ACTIVE&amp;"*",$X$101:$X293, IF(CALCULATOR\LVL\FORMAT\ENTRY&lt;&gt;MARKER\CHECK,LVL\COL,"&gt;"""))),"") / IFERROR(IF(DI293="","",SUMIFS($BO$101:$BO293,$B$101:$B293,SWITCH\CALC\ACTIVE&amp;"*",$X$101:$X293, IF(CALCULATOR\LVL\FORMAT\ENTRY&lt;&gt;MARKER\CHECK,LVL\COL,"&gt;"""))),""),"")</f>
        <v/>
      </c>
      <c r="EI293" s="44" t="str">
        <f t="shared" si="335"/>
        <v/>
      </c>
      <c r="EM293" s="35"/>
      <c r="EN293" s="33"/>
      <c r="EO293" s="35"/>
      <c r="EP293" s="33"/>
      <c r="EQ293" s="35" t="str">
        <f t="shared" ref="EQ293:EQ300" si="377">IFERROR(IF($AF293="","",IF($BO293&lt;1,0,IF(ES293&lt;1,0,$BO293))),"")</f>
        <v/>
      </c>
      <c r="ES293" s="37" t="str">
        <f t="shared" ref="ES293:ES300" si="378">IFERROR(IF(INDEX(GRADE.VAL,MATCH(EI293,GRADE.LTR,0))="","",INDEX(GRADE.VAL,MATCH(EI293,GRADE.LTR,0))),"")</f>
        <v/>
      </c>
      <c r="ET293" s="43"/>
      <c r="EU293" s="37" t="str">
        <f t="shared" si="341"/>
        <v/>
      </c>
      <c r="EW293" s="37" t="str">
        <f>IFERROR(IFERROR(IF(EI293="","",SUMIFS(EU$101:EU293,$B$101:$B293,SWITCH\CALC\ACTIVE&amp;"*",$X$101:$X293, IF(CALCULATOR\LVL\FORMAT\ENTRY&lt;&gt;MARKER\CHECK,LVL\COL,"&gt;"""))),"") / IFERROR(IF(EI293="","",SUMIFS($BO$101:$BO293,$B$101:$B293,SWITCH\CALC\ACTIVE&amp;"*",$X$101:$X293, IF(CALCULATOR\LVL\FORMAT\ENTRY&lt;&gt;MARKER\CHECK,LVL\COL,"&gt;"""))),""),"")</f>
        <v/>
      </c>
      <c r="FI293" s="44" t="str">
        <f t="shared" si="336"/>
        <v/>
      </c>
      <c r="FM293" s="35"/>
      <c r="FN293" s="33"/>
      <c r="FO293" s="35"/>
      <c r="FP293" s="33"/>
      <c r="FQ293" s="35" t="str">
        <f t="shared" ref="FQ293:FQ300" si="379">IFERROR(IF($AF293="","",IF($BO293&lt;1,0,IF(FS293&lt;1,0,$BO293))),"")</f>
        <v/>
      </c>
      <c r="FS293" s="37" t="str">
        <f t="shared" ref="FS293:FS300" si="380">IFERROR(IF(INDEX(GRADE.VAL,MATCH(FI293,GRADE.LTR,0))="","",INDEX(GRADE.VAL,MATCH(FI293,GRADE.LTR,0))),"")</f>
        <v/>
      </c>
      <c r="FT293" s="43"/>
      <c r="FU293" s="37" t="str">
        <f t="shared" si="342"/>
        <v/>
      </c>
      <c r="FW293" s="37" t="str">
        <f>IFERROR(IFERROR(IF(FI293="","",SUMIFS(FU$101:FU293,$B$101:$B293,SWITCH\CALC\ACTIVE&amp;"*",$X$101:$X293, IF(CALCULATOR\LVL\FORMAT\ENTRY&lt;&gt;MARKER\CHECK,LVL\COL,"&gt;"""))),"") / IFERROR(IF(FI293="","",SUMIFS($BO$101:$BO293,$B$101:$B293,SWITCH\CALC\ACTIVE&amp;"*",$X$101:$X293, IF(CALCULATOR\LVL\FORMAT\ENTRY&lt;&gt;MARKER\CHECK,LVL\COL,"&gt;"""))),""),"")</f>
        <v/>
      </c>
      <c r="FX293" s="175"/>
      <c r="FZ293" s="37" t="str">
        <f t="shared" ref="FZ293:FZ300" ca="1" si="381">IFERROR(IF($J293=LARGE($J$101:$J$300,FZ$98), ( INDEX( INDIRECT($FY$95),MATCH(LARGE($J$101:$J$300,FZ$98),$J$101:$J$300,0)) ), $BU293 ),"")</f>
        <v/>
      </c>
      <c r="GA293" s="37" t="str">
        <f t="shared" ref="GA293:GM293" ca="1" si="382">IFERROR(IF($J293=LARGE($J$101:$J$300,GA$98), ( INDEX( INDIRECT($FY$95),MATCH(LARGE($J$101:$J$300,GA$98),$J$101:$J$300,0)) ), FZ293 ),"")</f>
        <v/>
      </c>
      <c r="GB293" s="37" t="str">
        <f t="shared" ca="1" si="382"/>
        <v/>
      </c>
      <c r="GC293" s="37" t="str">
        <f t="shared" ca="1" si="382"/>
        <v/>
      </c>
      <c r="GD293" s="37" t="str">
        <f t="shared" ca="1" si="382"/>
        <v/>
      </c>
      <c r="GE293" s="37" t="str">
        <f t="shared" ca="1" si="382"/>
        <v/>
      </c>
      <c r="GF293" s="37" t="str">
        <f t="shared" ca="1" si="382"/>
        <v/>
      </c>
      <c r="GG293" s="37" t="str">
        <f t="shared" ca="1" si="382"/>
        <v/>
      </c>
      <c r="GH293" s="37" t="str">
        <f t="shared" ca="1" si="382"/>
        <v/>
      </c>
      <c r="GI293" s="37" t="str">
        <f t="shared" ca="1" si="382"/>
        <v/>
      </c>
      <c r="GJ293" s="37" t="str">
        <f t="shared" ca="1" si="382"/>
        <v/>
      </c>
      <c r="GK293" s="37" t="str">
        <f t="shared" ca="1" si="382"/>
        <v/>
      </c>
      <c r="GL293" s="37" t="str">
        <f t="shared" ca="1" si="382"/>
        <v/>
      </c>
      <c r="GM293" s="37" t="str">
        <f t="shared" ca="1" si="382"/>
        <v/>
      </c>
    </row>
    <row r="294" spans="2:195" ht="22.5" customHeight="1" thickTop="1" thickBot="1">
      <c r="B294" s="1" t="str">
        <f t="array" ref="B294">IFERROR(IF($AF294="","",IF($C294=SWITCH\CALC\INACTV,SWITCH\CALC\INACTV,IF($AG294="",SWITCH\CALC\ACTIVE.EST,IF(AND(LARGE(IF($AF$101:$AF$300=$AF294,$AU$101:$AU$300),1)&gt;1,$AU294=1),SWITCH\CALC\INACTV,SWITCH\CALC\ACTIVE)))),"")</f>
        <v/>
      </c>
      <c r="C294" s="1" t="str">
        <f>IFERROR(IF($AF294="","",IF(AND(CALCULATOR\LVL\FORMAT\ENTRY="",$X294&lt;&gt;LVL\COL),SWITCH\CALC\INACTV,IF($AU294=1,IF(COUNTIFS($AU295:$AU$325,"&gt;"&amp;1,$AF295:$AF$325,$AF294)&gt;0,SWITCH\CALC\INACTV,SWITCH\CALC\ACTIVE),IF($AF294="","",SWITCH\CALC\ACTIVE)))),"")</f>
        <v/>
      </c>
      <c r="F294" s="1">
        <v>94</v>
      </c>
      <c r="H294" s="142" t="str">
        <f t="shared" ca="1" si="370"/>
        <v/>
      </c>
      <c r="I294" s="140"/>
      <c r="J294" s="145" t="str">
        <f t="shared" si="371"/>
        <v/>
      </c>
      <c r="R294" s="34" t="str">
        <f t="shared" ca="1" si="372"/>
        <v/>
      </c>
      <c r="V294" s="34" t="str">
        <f t="shared" ca="1" si="323"/>
        <v/>
      </c>
      <c r="X294" s="34" t="str">
        <f t="shared" ca="1" si="324"/>
        <v/>
      </c>
      <c r="AB294" s="18"/>
      <c r="AC294" s="2">
        <f t="shared" si="325"/>
        <v>94</v>
      </c>
      <c r="AD294" s="20"/>
      <c r="AE294" s="18"/>
      <c r="AF294" s="233"/>
      <c r="AG294" s="234"/>
      <c r="AH294" s="28"/>
      <c r="AI294" s="238" t="str">
        <f t="shared" ca="1" si="326"/>
        <v/>
      </c>
      <c r="AJ294" s="239"/>
      <c r="AK294" s="239"/>
      <c r="AL294" s="239"/>
      <c r="AM294" s="239"/>
      <c r="AN294" s="239"/>
      <c r="AO294" s="239"/>
      <c r="AP294" s="239"/>
      <c r="AQ294" s="240"/>
      <c r="AR294" s="28"/>
      <c r="AS294" s="138" t="str">
        <f t="shared" ca="1" si="327"/>
        <v/>
      </c>
      <c r="AT294" s="19"/>
      <c r="AU294" s="169" t="str">
        <f>IFERROR(IF($AF294="","",IF($BO294="","",IF($BO294&lt;1,"",COUNTIFS($AF$101:$AF294,$AF294,$BO$101:$BO294,"&gt;=1")))),"")</f>
        <v/>
      </c>
      <c r="AV294" s="20"/>
      <c r="AZ294" s="36" t="str">
        <f>IFERROR(IF($AF294="","",IF($AG294=GRADE.LTR\W,GRADE.LTR\W,IF($AG294="",GRADE.LTR\W,(  IF($X294=LVL\REM,GRADE.LTR\P,GRADE.LTR\C)  )))),"")</f>
        <v/>
      </c>
      <c r="BM294" s="35" t="str">
        <f t="shared" si="328"/>
        <v/>
      </c>
      <c r="BN294" s="33"/>
      <c r="BO294" s="35" t="str">
        <f t="shared" si="329"/>
        <v/>
      </c>
      <c r="BP294" s="33"/>
      <c r="BQ294" s="35" t="str">
        <f t="shared" si="330"/>
        <v/>
      </c>
      <c r="BS294" s="37" t="str">
        <f t="shared" si="331"/>
        <v/>
      </c>
      <c r="BT294" s="43"/>
      <c r="BU294" s="37" t="str">
        <f t="shared" si="338"/>
        <v/>
      </c>
      <c r="BZ294" s="34" t="str">
        <f t="shared" ca="1" si="332"/>
        <v/>
      </c>
      <c r="CI294" s="44" t="str">
        <f t="shared" si="333"/>
        <v/>
      </c>
      <c r="CM294" s="35"/>
      <c r="CN294" s="33"/>
      <c r="CO294" s="35"/>
      <c r="CP294" s="33"/>
      <c r="CQ294" s="35" t="str">
        <f t="shared" si="373"/>
        <v/>
      </c>
      <c r="CS294" s="37" t="str">
        <f t="shared" si="374"/>
        <v/>
      </c>
      <c r="CT294" s="43"/>
      <c r="CU294" s="37" t="str">
        <f t="shared" si="339"/>
        <v/>
      </c>
      <c r="CW294" s="37" t="str">
        <f>IFERROR(IFERROR(IF(CI294="","",SUMIFS(CU$101:CU294,$B$101:$B294,SWITCH\CALC\ACTIVE&amp;"*",$X$101:$X294, IF(CALCULATOR\LVL\FORMAT\ENTRY&lt;&gt;MARKER\CHECK,LVL\COL,"&gt;"""))),"") / IFERROR(IF(CI294="","",SUMIFS($BO$101:$BO294,$B$101:$B294,SWITCH\CALC\ACTIVE&amp;"*",$X$101:$X294, IF(CALCULATOR\LVL\FORMAT\ENTRY&lt;&gt;MARKER\CHECK,LVL\COL,"&gt;"""))),""),"")</f>
        <v/>
      </c>
      <c r="DI294" s="44" t="str">
        <f t="shared" si="334"/>
        <v/>
      </c>
      <c r="DM294" s="35"/>
      <c r="DN294" s="33"/>
      <c r="DO294" s="35"/>
      <c r="DP294" s="33"/>
      <c r="DQ294" s="35" t="str">
        <f t="shared" si="375"/>
        <v/>
      </c>
      <c r="DS294" s="37" t="str">
        <f t="shared" si="376"/>
        <v/>
      </c>
      <c r="DT294" s="43"/>
      <c r="DU294" s="37" t="str">
        <f t="shared" si="340"/>
        <v/>
      </c>
      <c r="DW294" s="37" t="str">
        <f>IFERROR(IFERROR(IF(DI294="","",SUMIFS(DU$101:DU294,$B$101:$B294,SWITCH\CALC\ACTIVE&amp;"*",$X$101:$X294, IF(CALCULATOR\LVL\FORMAT\ENTRY&lt;&gt;MARKER\CHECK,LVL\COL,"&gt;"""))),"") / IFERROR(IF(DI294="","",SUMIFS($BO$101:$BO294,$B$101:$B294,SWITCH\CALC\ACTIVE&amp;"*",$X$101:$X294, IF(CALCULATOR\LVL\FORMAT\ENTRY&lt;&gt;MARKER\CHECK,LVL\COL,"&gt;"""))),""),"")</f>
        <v/>
      </c>
      <c r="EI294" s="44" t="str">
        <f t="shared" si="335"/>
        <v/>
      </c>
      <c r="EM294" s="35"/>
      <c r="EN294" s="33"/>
      <c r="EO294" s="35"/>
      <c r="EP294" s="33"/>
      <c r="EQ294" s="35" t="str">
        <f t="shared" si="377"/>
        <v/>
      </c>
      <c r="ES294" s="37" t="str">
        <f t="shared" si="378"/>
        <v/>
      </c>
      <c r="ET294" s="43"/>
      <c r="EU294" s="37" t="str">
        <f t="shared" si="341"/>
        <v/>
      </c>
      <c r="EW294" s="37" t="str">
        <f>IFERROR(IFERROR(IF(EI294="","",SUMIFS(EU$101:EU294,$B$101:$B294,SWITCH\CALC\ACTIVE&amp;"*",$X$101:$X294, IF(CALCULATOR\LVL\FORMAT\ENTRY&lt;&gt;MARKER\CHECK,LVL\COL,"&gt;"""))),"") / IFERROR(IF(EI294="","",SUMIFS($BO$101:$BO294,$B$101:$B294,SWITCH\CALC\ACTIVE&amp;"*",$X$101:$X294, IF(CALCULATOR\LVL\FORMAT\ENTRY&lt;&gt;MARKER\CHECK,LVL\COL,"&gt;"""))),""),"")</f>
        <v/>
      </c>
      <c r="FI294" s="44" t="str">
        <f t="shared" si="336"/>
        <v/>
      </c>
      <c r="FM294" s="35"/>
      <c r="FN294" s="33"/>
      <c r="FO294" s="35"/>
      <c r="FP294" s="33"/>
      <c r="FQ294" s="35" t="str">
        <f t="shared" si="379"/>
        <v/>
      </c>
      <c r="FS294" s="37" t="str">
        <f t="shared" si="380"/>
        <v/>
      </c>
      <c r="FT294" s="43"/>
      <c r="FU294" s="37" t="str">
        <f t="shared" si="342"/>
        <v/>
      </c>
      <c r="FW294" s="37" t="str">
        <f>IFERROR(IFERROR(IF(FI294="","",SUMIFS(FU$101:FU294,$B$101:$B294,SWITCH\CALC\ACTIVE&amp;"*",$X$101:$X294, IF(CALCULATOR\LVL\FORMAT\ENTRY&lt;&gt;MARKER\CHECK,LVL\COL,"&gt;"""))),"") / IFERROR(IF(FI294="","",SUMIFS($BO$101:$BO294,$B$101:$B294,SWITCH\CALC\ACTIVE&amp;"*",$X$101:$X294, IF(CALCULATOR\LVL\FORMAT\ENTRY&lt;&gt;MARKER\CHECK,LVL\COL,"&gt;"""))),""),"")</f>
        <v/>
      </c>
      <c r="FX294" s="175"/>
      <c r="FZ294" s="37" t="str">
        <f t="shared" ca="1" si="381"/>
        <v/>
      </c>
      <c r="GA294" s="37" t="str">
        <f t="shared" ref="GA294:GM294" ca="1" si="383">IFERROR(IF($J294=LARGE($J$101:$J$300,GA$98), ( INDEX( INDIRECT($FY$95),MATCH(LARGE($J$101:$J$300,GA$98),$J$101:$J$300,0)) ), FZ294 ),"")</f>
        <v/>
      </c>
      <c r="GB294" s="37" t="str">
        <f t="shared" ca="1" si="383"/>
        <v/>
      </c>
      <c r="GC294" s="37" t="str">
        <f t="shared" ca="1" si="383"/>
        <v/>
      </c>
      <c r="GD294" s="37" t="str">
        <f t="shared" ca="1" si="383"/>
        <v/>
      </c>
      <c r="GE294" s="37" t="str">
        <f t="shared" ca="1" si="383"/>
        <v/>
      </c>
      <c r="GF294" s="37" t="str">
        <f t="shared" ca="1" si="383"/>
        <v/>
      </c>
      <c r="GG294" s="37" t="str">
        <f t="shared" ca="1" si="383"/>
        <v/>
      </c>
      <c r="GH294" s="37" t="str">
        <f t="shared" ca="1" si="383"/>
        <v/>
      </c>
      <c r="GI294" s="37" t="str">
        <f t="shared" ca="1" si="383"/>
        <v/>
      </c>
      <c r="GJ294" s="37" t="str">
        <f t="shared" ca="1" si="383"/>
        <v/>
      </c>
      <c r="GK294" s="37" t="str">
        <f t="shared" ca="1" si="383"/>
        <v/>
      </c>
      <c r="GL294" s="37" t="str">
        <f t="shared" ca="1" si="383"/>
        <v/>
      </c>
      <c r="GM294" s="37" t="str">
        <f t="shared" ca="1" si="383"/>
        <v/>
      </c>
    </row>
    <row r="295" spans="2:195" ht="22.5" customHeight="1" thickTop="1" thickBot="1">
      <c r="B295" s="1" t="str">
        <f t="array" ref="B295">IFERROR(IF($AF295="","",IF($C295=SWITCH\CALC\INACTV,SWITCH\CALC\INACTV,IF($AG295="",SWITCH\CALC\ACTIVE.EST,IF(AND(LARGE(IF($AF$101:$AF$300=$AF295,$AU$101:$AU$300),1)&gt;1,$AU295=1),SWITCH\CALC\INACTV,SWITCH\CALC\ACTIVE)))),"")</f>
        <v/>
      </c>
      <c r="C295" s="1" t="str">
        <f>IFERROR(IF($AF295="","",IF(AND(CALCULATOR\LVL\FORMAT\ENTRY="",$X295&lt;&gt;LVL\COL),SWITCH\CALC\INACTV,IF($AU295=1,IF(COUNTIFS($AU296:$AU$325,"&gt;"&amp;1,$AF296:$AF$325,$AF295)&gt;0,SWITCH\CALC\INACTV,SWITCH\CALC\ACTIVE),IF($AF295="","",SWITCH\CALC\ACTIVE)))),"")</f>
        <v/>
      </c>
      <c r="F295" s="1">
        <v>95</v>
      </c>
      <c r="H295" s="142" t="str">
        <f t="shared" ca="1" si="370"/>
        <v/>
      </c>
      <c r="I295" s="140"/>
      <c r="J295" s="145" t="str">
        <f t="shared" si="371"/>
        <v/>
      </c>
      <c r="R295" s="34" t="str">
        <f t="shared" ca="1" si="372"/>
        <v/>
      </c>
      <c r="V295" s="34" t="str">
        <f t="shared" ca="1" si="323"/>
        <v/>
      </c>
      <c r="X295" s="34" t="str">
        <f t="shared" ca="1" si="324"/>
        <v/>
      </c>
      <c r="AB295" s="18"/>
      <c r="AC295" s="2">
        <f t="shared" si="325"/>
        <v>95</v>
      </c>
      <c r="AD295" s="20"/>
      <c r="AE295" s="18"/>
      <c r="AF295" s="233"/>
      <c r="AG295" s="234"/>
      <c r="AH295" s="28"/>
      <c r="AI295" s="238" t="str">
        <f t="shared" ca="1" si="326"/>
        <v/>
      </c>
      <c r="AJ295" s="239"/>
      <c r="AK295" s="239"/>
      <c r="AL295" s="239"/>
      <c r="AM295" s="239"/>
      <c r="AN295" s="239"/>
      <c r="AO295" s="239"/>
      <c r="AP295" s="239"/>
      <c r="AQ295" s="240"/>
      <c r="AR295" s="28"/>
      <c r="AS295" s="138" t="str">
        <f t="shared" ca="1" si="327"/>
        <v/>
      </c>
      <c r="AT295" s="19"/>
      <c r="AU295" s="169" t="str">
        <f>IFERROR(IF($AF295="","",IF($BO295="","",IF($BO295&lt;1,"",COUNTIFS($AF$101:$AF295,$AF295,$BO$101:$BO295,"&gt;=1")))),"")</f>
        <v/>
      </c>
      <c r="AV295" s="20"/>
      <c r="AZ295" s="36" t="str">
        <f>IFERROR(IF($AF295="","",IF($AG295=GRADE.LTR\W,GRADE.LTR\W,IF($AG295="",GRADE.LTR\W,(  IF($X295=LVL\REM,GRADE.LTR\P,GRADE.LTR\C)  )))),"")</f>
        <v/>
      </c>
      <c r="BM295" s="35" t="str">
        <f t="shared" si="328"/>
        <v/>
      </c>
      <c r="BN295" s="33"/>
      <c r="BO295" s="35" t="str">
        <f t="shared" si="329"/>
        <v/>
      </c>
      <c r="BP295" s="33"/>
      <c r="BQ295" s="35" t="str">
        <f t="shared" si="330"/>
        <v/>
      </c>
      <c r="BS295" s="37" t="str">
        <f t="shared" si="331"/>
        <v/>
      </c>
      <c r="BT295" s="43"/>
      <c r="BU295" s="37" t="str">
        <f t="shared" si="338"/>
        <v/>
      </c>
      <c r="BZ295" s="34" t="str">
        <f t="shared" ca="1" si="332"/>
        <v/>
      </c>
      <c r="CI295" s="44" t="str">
        <f t="shared" si="333"/>
        <v/>
      </c>
      <c r="CM295" s="35"/>
      <c r="CN295" s="33"/>
      <c r="CO295" s="35"/>
      <c r="CP295" s="33"/>
      <c r="CQ295" s="35" t="str">
        <f t="shared" si="373"/>
        <v/>
      </c>
      <c r="CS295" s="37" t="str">
        <f t="shared" si="374"/>
        <v/>
      </c>
      <c r="CT295" s="43"/>
      <c r="CU295" s="37" t="str">
        <f t="shared" si="339"/>
        <v/>
      </c>
      <c r="CW295" s="37" t="str">
        <f>IFERROR(IFERROR(IF(CI295="","",SUMIFS(CU$101:CU295,$B$101:$B295,SWITCH\CALC\ACTIVE&amp;"*",$X$101:$X295, IF(CALCULATOR\LVL\FORMAT\ENTRY&lt;&gt;MARKER\CHECK,LVL\COL,"&gt;"""))),"") / IFERROR(IF(CI295="","",SUMIFS($BO$101:$BO295,$B$101:$B295,SWITCH\CALC\ACTIVE&amp;"*",$X$101:$X295, IF(CALCULATOR\LVL\FORMAT\ENTRY&lt;&gt;MARKER\CHECK,LVL\COL,"&gt;"""))),""),"")</f>
        <v/>
      </c>
      <c r="DI295" s="44" t="str">
        <f t="shared" si="334"/>
        <v/>
      </c>
      <c r="DM295" s="35"/>
      <c r="DN295" s="33"/>
      <c r="DO295" s="35"/>
      <c r="DP295" s="33"/>
      <c r="DQ295" s="35" t="str">
        <f t="shared" si="375"/>
        <v/>
      </c>
      <c r="DS295" s="37" t="str">
        <f t="shared" si="376"/>
        <v/>
      </c>
      <c r="DT295" s="43"/>
      <c r="DU295" s="37" t="str">
        <f t="shared" si="340"/>
        <v/>
      </c>
      <c r="DW295" s="37" t="str">
        <f>IFERROR(IFERROR(IF(DI295="","",SUMIFS(DU$101:DU295,$B$101:$B295,SWITCH\CALC\ACTIVE&amp;"*",$X$101:$X295, IF(CALCULATOR\LVL\FORMAT\ENTRY&lt;&gt;MARKER\CHECK,LVL\COL,"&gt;"""))),"") / IFERROR(IF(DI295="","",SUMIFS($BO$101:$BO295,$B$101:$B295,SWITCH\CALC\ACTIVE&amp;"*",$X$101:$X295, IF(CALCULATOR\LVL\FORMAT\ENTRY&lt;&gt;MARKER\CHECK,LVL\COL,"&gt;"""))),""),"")</f>
        <v/>
      </c>
      <c r="EI295" s="44" t="str">
        <f t="shared" si="335"/>
        <v/>
      </c>
      <c r="EM295" s="35"/>
      <c r="EN295" s="33"/>
      <c r="EO295" s="35"/>
      <c r="EP295" s="33"/>
      <c r="EQ295" s="35" t="str">
        <f t="shared" si="377"/>
        <v/>
      </c>
      <c r="ES295" s="37" t="str">
        <f t="shared" si="378"/>
        <v/>
      </c>
      <c r="ET295" s="43"/>
      <c r="EU295" s="37" t="str">
        <f t="shared" si="341"/>
        <v/>
      </c>
      <c r="EW295" s="37" t="str">
        <f>IFERROR(IFERROR(IF(EI295="","",SUMIFS(EU$101:EU295,$B$101:$B295,SWITCH\CALC\ACTIVE&amp;"*",$X$101:$X295, IF(CALCULATOR\LVL\FORMAT\ENTRY&lt;&gt;MARKER\CHECK,LVL\COL,"&gt;"""))),"") / IFERROR(IF(EI295="","",SUMIFS($BO$101:$BO295,$B$101:$B295,SWITCH\CALC\ACTIVE&amp;"*",$X$101:$X295, IF(CALCULATOR\LVL\FORMAT\ENTRY&lt;&gt;MARKER\CHECK,LVL\COL,"&gt;"""))),""),"")</f>
        <v/>
      </c>
      <c r="FI295" s="44" t="str">
        <f t="shared" si="336"/>
        <v/>
      </c>
      <c r="FM295" s="35"/>
      <c r="FN295" s="33"/>
      <c r="FO295" s="35"/>
      <c r="FP295" s="33"/>
      <c r="FQ295" s="35" t="str">
        <f t="shared" si="379"/>
        <v/>
      </c>
      <c r="FS295" s="37" t="str">
        <f t="shared" si="380"/>
        <v/>
      </c>
      <c r="FT295" s="43"/>
      <c r="FU295" s="37" t="str">
        <f t="shared" si="342"/>
        <v/>
      </c>
      <c r="FW295" s="37" t="str">
        <f>IFERROR(IFERROR(IF(FI295="","",SUMIFS(FU$101:FU295,$B$101:$B295,SWITCH\CALC\ACTIVE&amp;"*",$X$101:$X295, IF(CALCULATOR\LVL\FORMAT\ENTRY&lt;&gt;MARKER\CHECK,LVL\COL,"&gt;"""))),"") / IFERROR(IF(FI295="","",SUMIFS($BO$101:$BO295,$B$101:$B295,SWITCH\CALC\ACTIVE&amp;"*",$X$101:$X295, IF(CALCULATOR\LVL\FORMAT\ENTRY&lt;&gt;MARKER\CHECK,LVL\COL,"&gt;"""))),""),"")</f>
        <v/>
      </c>
      <c r="FX295" s="175"/>
      <c r="FZ295" s="37" t="str">
        <f t="shared" ca="1" si="381"/>
        <v/>
      </c>
      <c r="GA295" s="37" t="str">
        <f t="shared" ref="GA295:GM295" ca="1" si="384">IFERROR(IF($J295=LARGE($J$101:$J$300,GA$98), ( INDEX( INDIRECT($FY$95),MATCH(LARGE($J$101:$J$300,GA$98),$J$101:$J$300,0)) ), FZ295 ),"")</f>
        <v/>
      </c>
      <c r="GB295" s="37" t="str">
        <f t="shared" ca="1" si="384"/>
        <v/>
      </c>
      <c r="GC295" s="37" t="str">
        <f t="shared" ca="1" si="384"/>
        <v/>
      </c>
      <c r="GD295" s="37" t="str">
        <f t="shared" ca="1" si="384"/>
        <v/>
      </c>
      <c r="GE295" s="37" t="str">
        <f t="shared" ca="1" si="384"/>
        <v/>
      </c>
      <c r="GF295" s="37" t="str">
        <f t="shared" ca="1" si="384"/>
        <v/>
      </c>
      <c r="GG295" s="37" t="str">
        <f t="shared" ca="1" si="384"/>
        <v/>
      </c>
      <c r="GH295" s="37" t="str">
        <f t="shared" ca="1" si="384"/>
        <v/>
      </c>
      <c r="GI295" s="37" t="str">
        <f t="shared" ca="1" si="384"/>
        <v/>
      </c>
      <c r="GJ295" s="37" t="str">
        <f t="shared" ca="1" si="384"/>
        <v/>
      </c>
      <c r="GK295" s="37" t="str">
        <f t="shared" ca="1" si="384"/>
        <v/>
      </c>
      <c r="GL295" s="37" t="str">
        <f t="shared" ca="1" si="384"/>
        <v/>
      </c>
      <c r="GM295" s="37" t="str">
        <f t="shared" ca="1" si="384"/>
        <v/>
      </c>
    </row>
    <row r="296" spans="2:195" ht="22.5" customHeight="1" thickTop="1" thickBot="1">
      <c r="B296" s="1" t="str">
        <f t="array" ref="B296">IFERROR(IF($AF296="","",IF($C296=SWITCH\CALC\INACTV,SWITCH\CALC\INACTV,IF($AG296="",SWITCH\CALC\ACTIVE.EST,IF(AND(LARGE(IF($AF$101:$AF$300=$AF296,$AU$101:$AU$300),1)&gt;1,$AU296=1),SWITCH\CALC\INACTV,SWITCH\CALC\ACTIVE)))),"")</f>
        <v/>
      </c>
      <c r="C296" s="1" t="str">
        <f>IFERROR(IF($AF296="","",IF(AND(CALCULATOR\LVL\FORMAT\ENTRY="",$X296&lt;&gt;LVL\COL),SWITCH\CALC\INACTV,IF($AU296=1,IF(COUNTIFS($AU297:$AU$325,"&gt;"&amp;1,$AF297:$AF$325,$AF296)&gt;0,SWITCH\CALC\INACTV,SWITCH\CALC\ACTIVE),IF($AF296="","",SWITCH\CALC\ACTIVE)))),"")</f>
        <v/>
      </c>
      <c r="F296" s="1">
        <v>96</v>
      </c>
      <c r="H296" s="142" t="str">
        <f t="shared" ca="1" si="370"/>
        <v/>
      </c>
      <c r="I296" s="140"/>
      <c r="J296" s="145" t="str">
        <f t="shared" si="371"/>
        <v/>
      </c>
      <c r="R296" s="34" t="str">
        <f t="shared" ca="1" si="372"/>
        <v/>
      </c>
      <c r="V296" s="34" t="str">
        <f t="shared" ca="1" si="323"/>
        <v/>
      </c>
      <c r="X296" s="34" t="str">
        <f t="shared" ca="1" si="324"/>
        <v/>
      </c>
      <c r="AB296" s="18"/>
      <c r="AC296" s="2">
        <f t="shared" si="325"/>
        <v>96</v>
      </c>
      <c r="AD296" s="20"/>
      <c r="AE296" s="18"/>
      <c r="AF296" s="233"/>
      <c r="AG296" s="234"/>
      <c r="AH296" s="28"/>
      <c r="AI296" s="238" t="str">
        <f t="shared" ca="1" si="326"/>
        <v/>
      </c>
      <c r="AJ296" s="239"/>
      <c r="AK296" s="239"/>
      <c r="AL296" s="239"/>
      <c r="AM296" s="239"/>
      <c r="AN296" s="239"/>
      <c r="AO296" s="239"/>
      <c r="AP296" s="239"/>
      <c r="AQ296" s="240"/>
      <c r="AR296" s="28"/>
      <c r="AS296" s="138" t="str">
        <f t="shared" ca="1" si="327"/>
        <v/>
      </c>
      <c r="AT296" s="19"/>
      <c r="AU296" s="169" t="str">
        <f>IFERROR(IF($AF296="","",IF($BO296="","",IF($BO296&lt;1,"",COUNTIFS($AF$101:$AF296,$AF296,$BO$101:$BO296,"&gt;=1")))),"")</f>
        <v/>
      </c>
      <c r="AV296" s="20"/>
      <c r="AZ296" s="36" t="str">
        <f>IFERROR(IF($AF296="","",IF($AG296=GRADE.LTR\W,GRADE.LTR\W,IF($AG296="",GRADE.LTR\W,(  IF($X296=LVL\REM,GRADE.LTR\P,GRADE.LTR\C)  )))),"")</f>
        <v/>
      </c>
      <c r="BM296" s="35" t="str">
        <f t="shared" si="328"/>
        <v/>
      </c>
      <c r="BN296" s="33"/>
      <c r="BO296" s="35" t="str">
        <f t="shared" si="329"/>
        <v/>
      </c>
      <c r="BP296" s="33"/>
      <c r="BQ296" s="35" t="str">
        <f t="shared" si="330"/>
        <v/>
      </c>
      <c r="BS296" s="37" t="str">
        <f t="shared" si="331"/>
        <v/>
      </c>
      <c r="BT296" s="43"/>
      <c r="BU296" s="37" t="str">
        <f t="shared" si="338"/>
        <v/>
      </c>
      <c r="BZ296" s="34" t="str">
        <f t="shared" ca="1" si="332"/>
        <v/>
      </c>
      <c r="CI296" s="44" t="str">
        <f t="shared" si="333"/>
        <v/>
      </c>
      <c r="CM296" s="35"/>
      <c r="CN296" s="33"/>
      <c r="CO296" s="35"/>
      <c r="CP296" s="33"/>
      <c r="CQ296" s="35" t="str">
        <f t="shared" si="373"/>
        <v/>
      </c>
      <c r="CS296" s="37" t="str">
        <f t="shared" si="374"/>
        <v/>
      </c>
      <c r="CT296" s="43"/>
      <c r="CU296" s="37" t="str">
        <f t="shared" si="339"/>
        <v/>
      </c>
      <c r="CW296" s="37" t="str">
        <f>IFERROR(IFERROR(IF(CI296="","",SUMIFS(CU$101:CU296,$B$101:$B296,SWITCH\CALC\ACTIVE&amp;"*",$X$101:$X296, IF(CALCULATOR\LVL\FORMAT\ENTRY&lt;&gt;MARKER\CHECK,LVL\COL,"&gt;"""))),"") / IFERROR(IF(CI296="","",SUMIFS($BO$101:$BO296,$B$101:$B296,SWITCH\CALC\ACTIVE&amp;"*",$X$101:$X296, IF(CALCULATOR\LVL\FORMAT\ENTRY&lt;&gt;MARKER\CHECK,LVL\COL,"&gt;"""))),""),"")</f>
        <v/>
      </c>
      <c r="DI296" s="44" t="str">
        <f t="shared" si="334"/>
        <v/>
      </c>
      <c r="DM296" s="35"/>
      <c r="DN296" s="33"/>
      <c r="DO296" s="35"/>
      <c r="DP296" s="33"/>
      <c r="DQ296" s="35" t="str">
        <f t="shared" si="375"/>
        <v/>
      </c>
      <c r="DS296" s="37" t="str">
        <f t="shared" si="376"/>
        <v/>
      </c>
      <c r="DT296" s="43"/>
      <c r="DU296" s="37" t="str">
        <f t="shared" si="340"/>
        <v/>
      </c>
      <c r="DW296" s="37" t="str">
        <f>IFERROR(IFERROR(IF(DI296="","",SUMIFS(DU$101:DU296,$B$101:$B296,SWITCH\CALC\ACTIVE&amp;"*",$X$101:$X296, IF(CALCULATOR\LVL\FORMAT\ENTRY&lt;&gt;MARKER\CHECK,LVL\COL,"&gt;"""))),"") / IFERROR(IF(DI296="","",SUMIFS($BO$101:$BO296,$B$101:$B296,SWITCH\CALC\ACTIVE&amp;"*",$X$101:$X296, IF(CALCULATOR\LVL\FORMAT\ENTRY&lt;&gt;MARKER\CHECK,LVL\COL,"&gt;"""))),""),"")</f>
        <v/>
      </c>
      <c r="EI296" s="44" t="str">
        <f t="shared" si="335"/>
        <v/>
      </c>
      <c r="EM296" s="35"/>
      <c r="EN296" s="33"/>
      <c r="EO296" s="35"/>
      <c r="EP296" s="33"/>
      <c r="EQ296" s="35" t="str">
        <f t="shared" si="377"/>
        <v/>
      </c>
      <c r="ES296" s="37" t="str">
        <f t="shared" si="378"/>
        <v/>
      </c>
      <c r="ET296" s="43"/>
      <c r="EU296" s="37" t="str">
        <f t="shared" si="341"/>
        <v/>
      </c>
      <c r="EW296" s="37" t="str">
        <f>IFERROR(IFERROR(IF(EI296="","",SUMIFS(EU$101:EU296,$B$101:$B296,SWITCH\CALC\ACTIVE&amp;"*",$X$101:$X296, IF(CALCULATOR\LVL\FORMAT\ENTRY&lt;&gt;MARKER\CHECK,LVL\COL,"&gt;"""))),"") / IFERROR(IF(EI296="","",SUMIFS($BO$101:$BO296,$B$101:$B296,SWITCH\CALC\ACTIVE&amp;"*",$X$101:$X296, IF(CALCULATOR\LVL\FORMAT\ENTRY&lt;&gt;MARKER\CHECK,LVL\COL,"&gt;"""))),""),"")</f>
        <v/>
      </c>
      <c r="FI296" s="44" t="str">
        <f t="shared" si="336"/>
        <v/>
      </c>
      <c r="FM296" s="35"/>
      <c r="FN296" s="33"/>
      <c r="FO296" s="35"/>
      <c r="FP296" s="33"/>
      <c r="FQ296" s="35" t="str">
        <f t="shared" si="379"/>
        <v/>
      </c>
      <c r="FS296" s="37" t="str">
        <f t="shared" si="380"/>
        <v/>
      </c>
      <c r="FT296" s="43"/>
      <c r="FU296" s="37" t="str">
        <f t="shared" si="342"/>
        <v/>
      </c>
      <c r="FW296" s="37" t="str">
        <f>IFERROR(IFERROR(IF(FI296="","",SUMIFS(FU$101:FU296,$B$101:$B296,SWITCH\CALC\ACTIVE&amp;"*",$X$101:$X296, IF(CALCULATOR\LVL\FORMAT\ENTRY&lt;&gt;MARKER\CHECK,LVL\COL,"&gt;"""))),"") / IFERROR(IF(FI296="","",SUMIFS($BO$101:$BO296,$B$101:$B296,SWITCH\CALC\ACTIVE&amp;"*",$X$101:$X296, IF(CALCULATOR\LVL\FORMAT\ENTRY&lt;&gt;MARKER\CHECK,LVL\COL,"&gt;"""))),""),"")</f>
        <v/>
      </c>
      <c r="FX296" s="175"/>
      <c r="FZ296" s="37" t="str">
        <f t="shared" ca="1" si="381"/>
        <v/>
      </c>
      <c r="GA296" s="37" t="str">
        <f t="shared" ref="GA296:GM296" ca="1" si="385">IFERROR(IF($J296=LARGE($J$101:$J$300,GA$98), ( INDEX( INDIRECT($FY$95),MATCH(LARGE($J$101:$J$300,GA$98),$J$101:$J$300,0)) ), FZ296 ),"")</f>
        <v/>
      </c>
      <c r="GB296" s="37" t="str">
        <f t="shared" ca="1" si="385"/>
        <v/>
      </c>
      <c r="GC296" s="37" t="str">
        <f t="shared" ca="1" si="385"/>
        <v/>
      </c>
      <c r="GD296" s="37" t="str">
        <f t="shared" ca="1" si="385"/>
        <v/>
      </c>
      <c r="GE296" s="37" t="str">
        <f t="shared" ca="1" si="385"/>
        <v/>
      </c>
      <c r="GF296" s="37" t="str">
        <f t="shared" ca="1" si="385"/>
        <v/>
      </c>
      <c r="GG296" s="37" t="str">
        <f t="shared" ca="1" si="385"/>
        <v/>
      </c>
      <c r="GH296" s="37" t="str">
        <f t="shared" ca="1" si="385"/>
        <v/>
      </c>
      <c r="GI296" s="37" t="str">
        <f t="shared" ca="1" si="385"/>
        <v/>
      </c>
      <c r="GJ296" s="37" t="str">
        <f t="shared" ca="1" si="385"/>
        <v/>
      </c>
      <c r="GK296" s="37" t="str">
        <f t="shared" ca="1" si="385"/>
        <v/>
      </c>
      <c r="GL296" s="37" t="str">
        <f t="shared" ca="1" si="385"/>
        <v/>
      </c>
      <c r="GM296" s="37" t="str">
        <f t="shared" ca="1" si="385"/>
        <v/>
      </c>
    </row>
    <row r="297" spans="2:195" ht="22.5" customHeight="1" thickTop="1" thickBot="1">
      <c r="B297" s="1" t="str">
        <f t="array" ref="B297">IFERROR(IF($AF297="","",IF($C297=SWITCH\CALC\INACTV,SWITCH\CALC\INACTV,IF($AG297="",SWITCH\CALC\ACTIVE.EST,IF(AND(LARGE(IF($AF$101:$AF$300=$AF297,$AU$101:$AU$300),1)&gt;1,$AU297=1),SWITCH\CALC\INACTV,SWITCH\CALC\ACTIVE)))),"")</f>
        <v/>
      </c>
      <c r="C297" s="1" t="str">
        <f>IFERROR(IF($AF297="","",IF(AND(CALCULATOR\LVL\FORMAT\ENTRY="",$X297&lt;&gt;LVL\COL),SWITCH\CALC\INACTV,IF($AU297=1,IF(COUNTIFS($AU298:$AU$325,"&gt;"&amp;1,$AF298:$AF$325,$AF297)&gt;0,SWITCH\CALC\INACTV,SWITCH\CALC\ACTIVE),IF($AF297="","",SWITCH\CALC\ACTIVE)))),"")</f>
        <v/>
      </c>
      <c r="F297" s="1">
        <v>97</v>
      </c>
      <c r="H297" s="142" t="str">
        <f t="shared" ca="1" si="370"/>
        <v/>
      </c>
      <c r="I297" s="140"/>
      <c r="J297" s="145" t="str">
        <f t="shared" si="371"/>
        <v/>
      </c>
      <c r="R297" s="34" t="str">
        <f t="shared" ca="1" si="372"/>
        <v/>
      </c>
      <c r="V297" s="34" t="str">
        <f t="shared" ref="V297:V325" ca="1" si="386">IFERROR(IF($AF297="","","GRADE.LTR\"&amp;IF(MID($AF297,5,1)="0","REM"&amp;( IF(INDEX(INDIRECT(V$2),MATCH($AF297,INDIRECT(CALCULATOR\\GRADE.DIST\COU\LIST),0))&gt;=0.2,".P_F",".A_F") ),"COL")),"")</f>
        <v/>
      </c>
      <c r="X297" s="34" t="str">
        <f t="shared" ca="1" si="324"/>
        <v/>
      </c>
      <c r="AB297" s="18"/>
      <c r="AC297" s="2">
        <f t="shared" si="325"/>
        <v>97</v>
      </c>
      <c r="AD297" s="20"/>
      <c r="AE297" s="18"/>
      <c r="AF297" s="233"/>
      <c r="AG297" s="234"/>
      <c r="AH297" s="28"/>
      <c r="AI297" s="238" t="str">
        <f t="shared" ca="1" si="326"/>
        <v/>
      </c>
      <c r="AJ297" s="239"/>
      <c r="AK297" s="239"/>
      <c r="AL297" s="239"/>
      <c r="AM297" s="239"/>
      <c r="AN297" s="239"/>
      <c r="AO297" s="239"/>
      <c r="AP297" s="239"/>
      <c r="AQ297" s="240"/>
      <c r="AR297" s="28"/>
      <c r="AS297" s="138" t="str">
        <f t="shared" ca="1" si="327"/>
        <v/>
      </c>
      <c r="AT297" s="19"/>
      <c r="AU297" s="169" t="str">
        <f>IFERROR(IF($AF297="","",IF($BO297="","",IF($BO297&lt;1,"",COUNTIFS($AF$101:$AF297,$AF297,$BO$101:$BO297,"&gt;=1")))),"")</f>
        <v/>
      </c>
      <c r="AV297" s="20"/>
      <c r="AZ297" s="36" t="str">
        <f>IFERROR(IF($AF297="","",IF($AG297=GRADE.LTR\W,GRADE.LTR\W,IF($AG297="",GRADE.LTR\W,(  IF($X297=LVL\REM,GRADE.LTR\P,GRADE.LTR\C)  )))),"")</f>
        <v/>
      </c>
      <c r="BM297" s="35" t="str">
        <f t="shared" si="328"/>
        <v/>
      </c>
      <c r="BN297" s="33"/>
      <c r="BO297" s="35" t="str">
        <f t="shared" si="329"/>
        <v/>
      </c>
      <c r="BP297" s="33"/>
      <c r="BQ297" s="35" t="str">
        <f t="shared" si="330"/>
        <v/>
      </c>
      <c r="BS297" s="37" t="str">
        <f t="shared" si="331"/>
        <v/>
      </c>
      <c r="BT297" s="43"/>
      <c r="BU297" s="37" t="str">
        <f t="shared" si="338"/>
        <v/>
      </c>
      <c r="BZ297" s="34" t="str">
        <f t="shared" ref="BZ297:BZ325" ca="1" si="387">IFERROR(INDEX(INDIRECT( IF(COUNTIFS(CALCULATOR\COU\RTK\RANGE,$AF297,CALCULATOR\GRADE\RTK\RANGE,GRADE.LTR\D)=1, BZ$1,IF(COUNTIFS(CALCULATOR\COU\RTK\RANGE,$AF297,CALCULATOR\GRADE\RTK\RANGE,GRADE.LTR\F)=1, BZ$2,BZ$3))  ),MATCH($AF297,INDIRECT(CALCULATOR\\GRADE.DIST\COU\LIST),0)),"")</f>
        <v/>
      </c>
      <c r="CI297" s="44" t="str">
        <f t="shared" si="333"/>
        <v/>
      </c>
      <c r="CM297" s="35"/>
      <c r="CN297" s="33"/>
      <c r="CO297" s="35"/>
      <c r="CP297" s="33"/>
      <c r="CQ297" s="35" t="str">
        <f t="shared" si="373"/>
        <v/>
      </c>
      <c r="CS297" s="37" t="str">
        <f t="shared" si="374"/>
        <v/>
      </c>
      <c r="CT297" s="43"/>
      <c r="CU297" s="37" t="str">
        <f t="shared" si="339"/>
        <v/>
      </c>
      <c r="CW297" s="37" t="str">
        <f>IFERROR(IFERROR(IF(CI297="","",SUMIFS(CU$101:CU297,$B$101:$B297,SWITCH\CALC\ACTIVE&amp;"*",$X$101:$X297, IF(CALCULATOR\LVL\FORMAT\ENTRY&lt;&gt;MARKER\CHECK,LVL\COL,"&gt;"""))),"") / IFERROR(IF(CI297="","",SUMIFS($BO$101:$BO297,$B$101:$B297,SWITCH\CALC\ACTIVE&amp;"*",$X$101:$X297, IF(CALCULATOR\LVL\FORMAT\ENTRY&lt;&gt;MARKER\CHECK,LVL\COL,"&gt;"""))),""),"")</f>
        <v/>
      </c>
      <c r="DI297" s="44" t="str">
        <f t="shared" si="334"/>
        <v/>
      </c>
      <c r="DM297" s="35"/>
      <c r="DN297" s="33"/>
      <c r="DO297" s="35"/>
      <c r="DP297" s="33"/>
      <c r="DQ297" s="35" t="str">
        <f t="shared" si="375"/>
        <v/>
      </c>
      <c r="DS297" s="37" t="str">
        <f t="shared" si="376"/>
        <v/>
      </c>
      <c r="DT297" s="43"/>
      <c r="DU297" s="37" t="str">
        <f t="shared" si="340"/>
        <v/>
      </c>
      <c r="DW297" s="37" t="str">
        <f>IFERROR(IFERROR(IF(DI297="","",SUMIFS(DU$101:DU297,$B$101:$B297,SWITCH\CALC\ACTIVE&amp;"*",$X$101:$X297, IF(CALCULATOR\LVL\FORMAT\ENTRY&lt;&gt;MARKER\CHECK,LVL\COL,"&gt;"""))),"") / IFERROR(IF(DI297="","",SUMIFS($BO$101:$BO297,$B$101:$B297,SWITCH\CALC\ACTIVE&amp;"*",$X$101:$X297, IF(CALCULATOR\LVL\FORMAT\ENTRY&lt;&gt;MARKER\CHECK,LVL\COL,"&gt;"""))),""),"")</f>
        <v/>
      </c>
      <c r="EI297" s="44" t="str">
        <f t="shared" si="335"/>
        <v/>
      </c>
      <c r="EM297" s="35"/>
      <c r="EN297" s="33"/>
      <c r="EO297" s="35"/>
      <c r="EP297" s="33"/>
      <c r="EQ297" s="35" t="str">
        <f t="shared" si="377"/>
        <v/>
      </c>
      <c r="ES297" s="37" t="str">
        <f t="shared" si="378"/>
        <v/>
      </c>
      <c r="ET297" s="43"/>
      <c r="EU297" s="37" t="str">
        <f t="shared" si="341"/>
        <v/>
      </c>
      <c r="EW297" s="37" t="str">
        <f>IFERROR(IFERROR(IF(EI297="","",SUMIFS(EU$101:EU297,$B$101:$B297,SWITCH\CALC\ACTIVE&amp;"*",$X$101:$X297, IF(CALCULATOR\LVL\FORMAT\ENTRY&lt;&gt;MARKER\CHECK,LVL\COL,"&gt;"""))),"") / IFERROR(IF(EI297="","",SUMIFS($BO$101:$BO297,$B$101:$B297,SWITCH\CALC\ACTIVE&amp;"*",$X$101:$X297, IF(CALCULATOR\LVL\FORMAT\ENTRY&lt;&gt;MARKER\CHECK,LVL\COL,"&gt;"""))),""),"")</f>
        <v/>
      </c>
      <c r="FI297" s="44" t="str">
        <f t="shared" si="336"/>
        <v/>
      </c>
      <c r="FM297" s="35"/>
      <c r="FN297" s="33"/>
      <c r="FO297" s="35"/>
      <c r="FP297" s="33"/>
      <c r="FQ297" s="35" t="str">
        <f t="shared" si="379"/>
        <v/>
      </c>
      <c r="FS297" s="37" t="str">
        <f t="shared" si="380"/>
        <v/>
      </c>
      <c r="FT297" s="43"/>
      <c r="FU297" s="37" t="str">
        <f t="shared" si="342"/>
        <v/>
      </c>
      <c r="FW297" s="37" t="str">
        <f>IFERROR(IFERROR(IF(FI297="","",SUMIFS(FU$101:FU297,$B$101:$B297,SWITCH\CALC\ACTIVE&amp;"*",$X$101:$X297, IF(CALCULATOR\LVL\FORMAT\ENTRY&lt;&gt;MARKER\CHECK,LVL\COL,"&gt;"""))),"") / IFERROR(IF(FI297="","",SUMIFS($BO$101:$BO297,$B$101:$B297,SWITCH\CALC\ACTIVE&amp;"*",$X$101:$X297, IF(CALCULATOR\LVL\FORMAT\ENTRY&lt;&gt;MARKER\CHECK,LVL\COL,"&gt;"""))),""),"")</f>
        <v/>
      </c>
      <c r="FX297" s="175"/>
      <c r="FZ297" s="37" t="str">
        <f t="shared" ca="1" si="381"/>
        <v/>
      </c>
      <c r="GA297" s="37" t="str">
        <f t="shared" ref="GA297:GM297" ca="1" si="388">IFERROR(IF($J297=LARGE($J$101:$J$300,GA$98), ( INDEX( INDIRECT($FY$95),MATCH(LARGE($J$101:$J$300,GA$98),$J$101:$J$300,0)) ), FZ297 ),"")</f>
        <v/>
      </c>
      <c r="GB297" s="37" t="str">
        <f t="shared" ca="1" si="388"/>
        <v/>
      </c>
      <c r="GC297" s="37" t="str">
        <f t="shared" ca="1" si="388"/>
        <v/>
      </c>
      <c r="GD297" s="37" t="str">
        <f t="shared" ca="1" si="388"/>
        <v/>
      </c>
      <c r="GE297" s="37" t="str">
        <f t="shared" ca="1" si="388"/>
        <v/>
      </c>
      <c r="GF297" s="37" t="str">
        <f t="shared" ca="1" si="388"/>
        <v/>
      </c>
      <c r="GG297" s="37" t="str">
        <f t="shared" ca="1" si="388"/>
        <v/>
      </c>
      <c r="GH297" s="37" t="str">
        <f t="shared" ca="1" si="388"/>
        <v/>
      </c>
      <c r="GI297" s="37" t="str">
        <f t="shared" ca="1" si="388"/>
        <v/>
      </c>
      <c r="GJ297" s="37" t="str">
        <f t="shared" ca="1" si="388"/>
        <v/>
      </c>
      <c r="GK297" s="37" t="str">
        <f t="shared" ca="1" si="388"/>
        <v/>
      </c>
      <c r="GL297" s="37" t="str">
        <f t="shared" ca="1" si="388"/>
        <v/>
      </c>
      <c r="GM297" s="37" t="str">
        <f t="shared" ca="1" si="388"/>
        <v/>
      </c>
    </row>
    <row r="298" spans="2:195" ht="22.5" customHeight="1" thickTop="1" thickBot="1">
      <c r="B298" s="1" t="str">
        <f t="array" ref="B298">IFERROR(IF($AF298="","",IF($C298=SWITCH\CALC\INACTV,SWITCH\CALC\INACTV,IF($AG298="",SWITCH\CALC\ACTIVE.EST,IF(AND(LARGE(IF($AF$101:$AF$300=$AF298,$AU$101:$AU$300),1)&gt;1,$AU298=1),SWITCH\CALC\INACTV,SWITCH\CALC\ACTIVE)))),"")</f>
        <v/>
      </c>
      <c r="C298" s="1" t="str">
        <f>IFERROR(IF($AF298="","",IF(AND(CALCULATOR\LVL\FORMAT\ENTRY="",$X298&lt;&gt;LVL\COL),SWITCH\CALC\INACTV,IF($AU298=1,IF(COUNTIFS($AU299:$AU$325,"&gt;"&amp;1,$AF299:$AF$325,$AF298)&gt;0,SWITCH\CALC\INACTV,SWITCH\CALC\ACTIVE),IF($AF298="","",SWITCH\CALC\ACTIVE)))),"")</f>
        <v/>
      </c>
      <c r="F298" s="1">
        <v>98</v>
      </c>
      <c r="H298" s="142" t="str">
        <f t="shared" ca="1" si="370"/>
        <v/>
      </c>
      <c r="I298" s="140"/>
      <c r="J298" s="145" t="str">
        <f t="shared" si="371"/>
        <v/>
      </c>
      <c r="R298" s="34" t="str">
        <f t="shared" ca="1" si="372"/>
        <v/>
      </c>
      <c r="V298" s="34" t="str">
        <f t="shared" ca="1" si="386"/>
        <v/>
      </c>
      <c r="X298" s="34" t="str">
        <f t="shared" ca="1" si="324"/>
        <v/>
      </c>
      <c r="AB298" s="18"/>
      <c r="AC298" s="2">
        <f t="shared" si="325"/>
        <v>98</v>
      </c>
      <c r="AD298" s="20"/>
      <c r="AE298" s="18"/>
      <c r="AF298" s="233"/>
      <c r="AG298" s="234"/>
      <c r="AH298" s="28"/>
      <c r="AI298" s="238" t="str">
        <f t="shared" ca="1" si="326"/>
        <v/>
      </c>
      <c r="AJ298" s="239"/>
      <c r="AK298" s="239"/>
      <c r="AL298" s="239"/>
      <c r="AM298" s="239"/>
      <c r="AN298" s="239"/>
      <c r="AO298" s="239"/>
      <c r="AP298" s="239"/>
      <c r="AQ298" s="240"/>
      <c r="AR298" s="28"/>
      <c r="AS298" s="138" t="str">
        <f t="shared" ca="1" si="327"/>
        <v/>
      </c>
      <c r="AT298" s="19"/>
      <c r="AU298" s="169" t="str">
        <f>IFERROR(IF($AF298="","",IF($BO298="","",IF($BO298&lt;1,"",COUNTIFS($AF$101:$AF298,$AF298,$BO$101:$BO298,"&gt;=1")))),"")</f>
        <v/>
      </c>
      <c r="AV298" s="20"/>
      <c r="AZ298" s="36" t="str">
        <f>IFERROR(IF($AF298="","",IF($AG298=GRADE.LTR\W,GRADE.LTR\W,IF($AG298="",GRADE.LTR\W,(  IF($X298=LVL\REM,GRADE.LTR\P,GRADE.LTR\C)  )))),"")</f>
        <v/>
      </c>
      <c r="BM298" s="35" t="str">
        <f t="shared" si="328"/>
        <v/>
      </c>
      <c r="BN298" s="33"/>
      <c r="BO298" s="35" t="str">
        <f t="shared" si="329"/>
        <v/>
      </c>
      <c r="BP298" s="33"/>
      <c r="BQ298" s="35" t="str">
        <f t="shared" si="330"/>
        <v/>
      </c>
      <c r="BS298" s="37" t="str">
        <f t="shared" si="331"/>
        <v/>
      </c>
      <c r="BT298" s="43"/>
      <c r="BU298" s="37" t="str">
        <f t="shared" si="338"/>
        <v/>
      </c>
      <c r="BZ298" s="34" t="str">
        <f t="shared" ca="1" si="387"/>
        <v/>
      </c>
      <c r="CI298" s="44" t="str">
        <f t="shared" si="333"/>
        <v/>
      </c>
      <c r="CM298" s="35"/>
      <c r="CN298" s="33"/>
      <c r="CO298" s="35"/>
      <c r="CP298" s="33"/>
      <c r="CQ298" s="35" t="str">
        <f t="shared" si="373"/>
        <v/>
      </c>
      <c r="CS298" s="37" t="str">
        <f t="shared" si="374"/>
        <v/>
      </c>
      <c r="CT298" s="43"/>
      <c r="CU298" s="37" t="str">
        <f t="shared" si="339"/>
        <v/>
      </c>
      <c r="CW298" s="37" t="str">
        <f>IFERROR(IFERROR(IF(CI298="","",SUMIFS(CU$101:CU298,$B$101:$B298,SWITCH\CALC\ACTIVE&amp;"*",$X$101:$X298, IF(CALCULATOR\LVL\FORMAT\ENTRY&lt;&gt;MARKER\CHECK,LVL\COL,"&gt;"""))),"") / IFERROR(IF(CI298="","",SUMIFS($BO$101:$BO298,$B$101:$B298,SWITCH\CALC\ACTIVE&amp;"*",$X$101:$X298, IF(CALCULATOR\LVL\FORMAT\ENTRY&lt;&gt;MARKER\CHECK,LVL\COL,"&gt;"""))),""),"")</f>
        <v/>
      </c>
      <c r="DI298" s="44" t="str">
        <f t="shared" si="334"/>
        <v/>
      </c>
      <c r="DM298" s="35"/>
      <c r="DN298" s="33"/>
      <c r="DO298" s="35"/>
      <c r="DP298" s="33"/>
      <c r="DQ298" s="35" t="str">
        <f t="shared" si="375"/>
        <v/>
      </c>
      <c r="DS298" s="37" t="str">
        <f t="shared" si="376"/>
        <v/>
      </c>
      <c r="DT298" s="43"/>
      <c r="DU298" s="37" t="str">
        <f t="shared" si="340"/>
        <v/>
      </c>
      <c r="DW298" s="37" t="str">
        <f>IFERROR(IFERROR(IF(DI298="","",SUMIFS(DU$101:DU298,$B$101:$B298,SWITCH\CALC\ACTIVE&amp;"*",$X$101:$X298, IF(CALCULATOR\LVL\FORMAT\ENTRY&lt;&gt;MARKER\CHECK,LVL\COL,"&gt;"""))),"") / IFERROR(IF(DI298="","",SUMIFS($BO$101:$BO298,$B$101:$B298,SWITCH\CALC\ACTIVE&amp;"*",$X$101:$X298, IF(CALCULATOR\LVL\FORMAT\ENTRY&lt;&gt;MARKER\CHECK,LVL\COL,"&gt;"""))),""),"")</f>
        <v/>
      </c>
      <c r="EI298" s="44" t="str">
        <f t="shared" si="335"/>
        <v/>
      </c>
      <c r="EM298" s="35"/>
      <c r="EN298" s="33"/>
      <c r="EO298" s="35"/>
      <c r="EP298" s="33"/>
      <c r="EQ298" s="35" t="str">
        <f t="shared" si="377"/>
        <v/>
      </c>
      <c r="ES298" s="37" t="str">
        <f t="shared" si="378"/>
        <v/>
      </c>
      <c r="ET298" s="43"/>
      <c r="EU298" s="37" t="str">
        <f t="shared" si="341"/>
        <v/>
      </c>
      <c r="EW298" s="37" t="str">
        <f>IFERROR(IFERROR(IF(EI298="","",SUMIFS(EU$101:EU298,$B$101:$B298,SWITCH\CALC\ACTIVE&amp;"*",$X$101:$X298, IF(CALCULATOR\LVL\FORMAT\ENTRY&lt;&gt;MARKER\CHECK,LVL\COL,"&gt;"""))),"") / IFERROR(IF(EI298="","",SUMIFS($BO$101:$BO298,$B$101:$B298,SWITCH\CALC\ACTIVE&amp;"*",$X$101:$X298, IF(CALCULATOR\LVL\FORMAT\ENTRY&lt;&gt;MARKER\CHECK,LVL\COL,"&gt;"""))),""),"")</f>
        <v/>
      </c>
      <c r="FI298" s="44" t="str">
        <f t="shared" si="336"/>
        <v/>
      </c>
      <c r="FM298" s="35"/>
      <c r="FN298" s="33"/>
      <c r="FO298" s="35"/>
      <c r="FP298" s="33"/>
      <c r="FQ298" s="35" t="str">
        <f t="shared" si="379"/>
        <v/>
      </c>
      <c r="FS298" s="37" t="str">
        <f t="shared" si="380"/>
        <v/>
      </c>
      <c r="FT298" s="43"/>
      <c r="FU298" s="37" t="str">
        <f t="shared" si="342"/>
        <v/>
      </c>
      <c r="FW298" s="37" t="str">
        <f>IFERROR(IFERROR(IF(FI298="","",SUMIFS(FU$101:FU298,$B$101:$B298,SWITCH\CALC\ACTIVE&amp;"*",$X$101:$X298, IF(CALCULATOR\LVL\FORMAT\ENTRY&lt;&gt;MARKER\CHECK,LVL\COL,"&gt;"""))),"") / IFERROR(IF(FI298="","",SUMIFS($BO$101:$BO298,$B$101:$B298,SWITCH\CALC\ACTIVE&amp;"*",$X$101:$X298, IF(CALCULATOR\LVL\FORMAT\ENTRY&lt;&gt;MARKER\CHECK,LVL\COL,"&gt;"""))),""),"")</f>
        <v/>
      </c>
      <c r="FX298" s="175"/>
      <c r="FZ298" s="37" t="str">
        <f t="shared" ca="1" si="381"/>
        <v/>
      </c>
      <c r="GA298" s="37" t="str">
        <f t="shared" ref="GA298:GM298" ca="1" si="389">IFERROR(IF($J298=LARGE($J$101:$J$300,GA$98), ( INDEX( INDIRECT($FY$95),MATCH(LARGE($J$101:$J$300,GA$98),$J$101:$J$300,0)) ), FZ298 ),"")</f>
        <v/>
      </c>
      <c r="GB298" s="37" t="str">
        <f t="shared" ca="1" si="389"/>
        <v/>
      </c>
      <c r="GC298" s="37" t="str">
        <f t="shared" ca="1" si="389"/>
        <v/>
      </c>
      <c r="GD298" s="37" t="str">
        <f t="shared" ca="1" si="389"/>
        <v/>
      </c>
      <c r="GE298" s="37" t="str">
        <f t="shared" ca="1" si="389"/>
        <v/>
      </c>
      <c r="GF298" s="37" t="str">
        <f t="shared" ca="1" si="389"/>
        <v/>
      </c>
      <c r="GG298" s="37" t="str">
        <f t="shared" ca="1" si="389"/>
        <v/>
      </c>
      <c r="GH298" s="37" t="str">
        <f t="shared" ca="1" si="389"/>
        <v/>
      </c>
      <c r="GI298" s="37" t="str">
        <f t="shared" ca="1" si="389"/>
        <v/>
      </c>
      <c r="GJ298" s="37" t="str">
        <f t="shared" ca="1" si="389"/>
        <v/>
      </c>
      <c r="GK298" s="37" t="str">
        <f t="shared" ca="1" si="389"/>
        <v/>
      </c>
      <c r="GL298" s="37" t="str">
        <f t="shared" ca="1" si="389"/>
        <v/>
      </c>
      <c r="GM298" s="37" t="str">
        <f t="shared" ca="1" si="389"/>
        <v/>
      </c>
    </row>
    <row r="299" spans="2:195" ht="22.5" customHeight="1" thickTop="1" thickBot="1">
      <c r="B299" s="1" t="str">
        <f t="array" ref="B299">IFERROR(IF($AF299="","",IF($C299=SWITCH\CALC\INACTV,SWITCH\CALC\INACTV,IF($AG299="",SWITCH\CALC\ACTIVE.EST,IF(AND(LARGE(IF($AF$101:$AF$300=$AF299,$AU$101:$AU$300),1)&gt;1,$AU299=1),SWITCH\CALC\INACTV,SWITCH\CALC\ACTIVE)))),"")</f>
        <v/>
      </c>
      <c r="C299" s="1" t="str">
        <f>IFERROR(IF($AF299="","",IF(AND(CALCULATOR\LVL\FORMAT\ENTRY="",$X299&lt;&gt;LVL\COL),SWITCH\CALC\INACTV,IF($AU299=1,IF(COUNTIFS($AU300:$AU$325,"&gt;"&amp;1,$AF300:$AF$325,$AF299)&gt;0,SWITCH\CALC\INACTV,SWITCH\CALC\ACTIVE),IF($AF299="","",SWITCH\CALC\ACTIVE)))),"")</f>
        <v/>
      </c>
      <c r="F299" s="1">
        <v>99</v>
      </c>
      <c r="H299" s="142" t="str">
        <f t="shared" ca="1" si="370"/>
        <v/>
      </c>
      <c r="I299" s="140"/>
      <c r="J299" s="145" t="str">
        <f t="shared" si="371"/>
        <v/>
      </c>
      <c r="R299" s="34" t="str">
        <f t="shared" ca="1" si="372"/>
        <v/>
      </c>
      <c r="S299" s="4"/>
      <c r="V299" s="34" t="str">
        <f t="shared" ca="1" si="386"/>
        <v/>
      </c>
      <c r="X299" s="34" t="str">
        <f t="shared" ca="1" si="324"/>
        <v/>
      </c>
      <c r="AB299" s="18"/>
      <c r="AC299" s="2">
        <f t="shared" si="325"/>
        <v>99</v>
      </c>
      <c r="AD299" s="20"/>
      <c r="AE299" s="18"/>
      <c r="AF299" s="233"/>
      <c r="AG299" s="234"/>
      <c r="AH299" s="28"/>
      <c r="AI299" s="238" t="str">
        <f t="shared" ca="1" si="326"/>
        <v/>
      </c>
      <c r="AJ299" s="239"/>
      <c r="AK299" s="239"/>
      <c r="AL299" s="239"/>
      <c r="AM299" s="239"/>
      <c r="AN299" s="239"/>
      <c r="AO299" s="239"/>
      <c r="AP299" s="239"/>
      <c r="AQ299" s="240"/>
      <c r="AR299" s="28"/>
      <c r="AS299" s="138" t="str">
        <f t="shared" ca="1" si="327"/>
        <v/>
      </c>
      <c r="AT299" s="19"/>
      <c r="AU299" s="169" t="str">
        <f>IFERROR(IF($AF299="","",IF($BO299="","",IF($BO299&lt;1,"",COUNTIFS($AF$101:$AF299,$AF299,$BO$101:$BO299,"&gt;=1")))),"")</f>
        <v/>
      </c>
      <c r="AV299" s="20"/>
      <c r="AZ299" s="36" t="str">
        <f>IFERROR(IF($AF299="","",IF($AG299=GRADE.LTR\W,GRADE.LTR\W,IF($AG299="",GRADE.LTR\W,(  IF($X299=LVL\REM,GRADE.LTR\P,GRADE.LTR\C)  )))),"")</f>
        <v/>
      </c>
      <c r="BM299" s="35" t="str">
        <f t="shared" si="328"/>
        <v/>
      </c>
      <c r="BN299" s="33"/>
      <c r="BO299" s="35" t="str">
        <f t="shared" si="329"/>
        <v/>
      </c>
      <c r="BP299" s="33"/>
      <c r="BQ299" s="35" t="str">
        <f t="shared" si="330"/>
        <v/>
      </c>
      <c r="BS299" s="37" t="str">
        <f t="shared" si="331"/>
        <v/>
      </c>
      <c r="BT299" s="43"/>
      <c r="BU299" s="37" t="str">
        <f t="shared" si="338"/>
        <v/>
      </c>
      <c r="BZ299" s="34" t="str">
        <f t="shared" ca="1" si="387"/>
        <v/>
      </c>
      <c r="CI299" s="44" t="str">
        <f t="shared" si="333"/>
        <v/>
      </c>
      <c r="CM299" s="35"/>
      <c r="CN299" s="33"/>
      <c r="CO299" s="35"/>
      <c r="CP299" s="33"/>
      <c r="CQ299" s="35" t="str">
        <f t="shared" si="373"/>
        <v/>
      </c>
      <c r="CS299" s="37" t="str">
        <f t="shared" si="374"/>
        <v/>
      </c>
      <c r="CT299" s="43"/>
      <c r="CU299" s="37" t="str">
        <f t="shared" si="339"/>
        <v/>
      </c>
      <c r="CW299" s="37" t="str">
        <f>IFERROR(IFERROR(IF(CI299="","",SUMIFS(CU$101:CU299,$B$101:$B299,SWITCH\CALC\ACTIVE&amp;"*",$X$101:$X299, IF(CALCULATOR\LVL\FORMAT\ENTRY&lt;&gt;MARKER\CHECK,LVL\COL,"&gt;"""))),"") / IFERROR(IF(CI299="","",SUMIFS($BO$101:$BO299,$B$101:$B299,SWITCH\CALC\ACTIVE&amp;"*",$X$101:$X299, IF(CALCULATOR\LVL\FORMAT\ENTRY&lt;&gt;MARKER\CHECK,LVL\COL,"&gt;"""))),""),"")</f>
        <v/>
      </c>
      <c r="CX299" s="3" t="str">
        <f>IF(CI299="","","Y")</f>
        <v/>
      </c>
      <c r="DI299" s="44" t="str">
        <f t="shared" si="334"/>
        <v/>
      </c>
      <c r="DM299" s="35"/>
      <c r="DN299" s="33"/>
      <c r="DO299" s="35"/>
      <c r="DP299" s="33"/>
      <c r="DQ299" s="35" t="str">
        <f t="shared" si="375"/>
        <v/>
      </c>
      <c r="DS299" s="37" t="str">
        <f t="shared" si="376"/>
        <v/>
      </c>
      <c r="DT299" s="43"/>
      <c r="DU299" s="37" t="str">
        <f t="shared" si="340"/>
        <v/>
      </c>
      <c r="DW299" s="37" t="str">
        <f>IFERROR(IFERROR(IF(DI299="","",SUMIFS(DU$101:DU299,$B$101:$B299,SWITCH\CALC\ACTIVE&amp;"*",$X$101:$X299, IF(CALCULATOR\LVL\FORMAT\ENTRY&lt;&gt;MARKER\CHECK,LVL\COL,"&gt;"""))),"") / IFERROR(IF(DI299="","",SUMIFS($BO$101:$BO299,$B$101:$B299,SWITCH\CALC\ACTIVE&amp;"*",$X$101:$X299, IF(CALCULATOR\LVL\FORMAT\ENTRY&lt;&gt;MARKER\CHECK,LVL\COL,"&gt;"""))),""),"")</f>
        <v/>
      </c>
      <c r="EI299" s="44" t="str">
        <f t="shared" si="335"/>
        <v/>
      </c>
      <c r="EM299" s="35"/>
      <c r="EN299" s="33"/>
      <c r="EO299" s="35"/>
      <c r="EP299" s="33"/>
      <c r="EQ299" s="35" t="str">
        <f t="shared" si="377"/>
        <v/>
      </c>
      <c r="ES299" s="37" t="str">
        <f t="shared" si="378"/>
        <v/>
      </c>
      <c r="ET299" s="43"/>
      <c r="EU299" s="37" t="str">
        <f t="shared" si="341"/>
        <v/>
      </c>
      <c r="EW299" s="37" t="str">
        <f>IFERROR(IFERROR(IF(EI299="","",SUMIFS(EU$101:EU299,$B$101:$B299,SWITCH\CALC\ACTIVE&amp;"*",$X$101:$X299, IF(CALCULATOR\LVL\FORMAT\ENTRY&lt;&gt;MARKER\CHECK,LVL\COL,"&gt;"""))),"") / IFERROR(IF(EI299="","",SUMIFS($BO$101:$BO299,$B$101:$B299,SWITCH\CALC\ACTIVE&amp;"*",$X$101:$X299, IF(CALCULATOR\LVL\FORMAT\ENTRY&lt;&gt;MARKER\CHECK,LVL\COL,"&gt;"""))),""),"")</f>
        <v/>
      </c>
      <c r="FI299" s="44" t="str">
        <f t="shared" si="336"/>
        <v/>
      </c>
      <c r="FM299" s="35"/>
      <c r="FN299" s="33"/>
      <c r="FO299" s="35"/>
      <c r="FP299" s="33"/>
      <c r="FQ299" s="35" t="str">
        <f t="shared" si="379"/>
        <v/>
      </c>
      <c r="FS299" s="37" t="str">
        <f t="shared" si="380"/>
        <v/>
      </c>
      <c r="FT299" s="43"/>
      <c r="FU299" s="37" t="str">
        <f t="shared" si="342"/>
        <v/>
      </c>
      <c r="FW299" s="37" t="str">
        <f>IFERROR(IFERROR(IF(FI299="","",SUMIFS(FU$101:FU299,$B$101:$B299,SWITCH\CALC\ACTIVE&amp;"*",$X$101:$X299, IF(CALCULATOR\LVL\FORMAT\ENTRY&lt;&gt;MARKER\CHECK,LVL\COL,"&gt;"""))),"") / IFERROR(IF(FI299="","",SUMIFS($BO$101:$BO299,$B$101:$B299,SWITCH\CALC\ACTIVE&amp;"*",$X$101:$X299, IF(CALCULATOR\LVL\FORMAT\ENTRY&lt;&gt;MARKER\CHECK,LVL\COL,"&gt;"""))),""),"")</f>
        <v/>
      </c>
      <c r="FX299" s="175"/>
      <c r="FZ299" s="37" t="str">
        <f t="shared" ca="1" si="381"/>
        <v/>
      </c>
      <c r="GA299" s="37" t="str">
        <f t="shared" ref="GA299:GM299" ca="1" si="390">IFERROR(IF($J299=LARGE($J$101:$J$300,GA$98), ( INDEX( INDIRECT($FY$95),MATCH(LARGE($J$101:$J$300,GA$98),$J$101:$J$300,0)) ), FZ299 ),"")</f>
        <v/>
      </c>
      <c r="GB299" s="37" t="str">
        <f t="shared" ca="1" si="390"/>
        <v/>
      </c>
      <c r="GC299" s="37" t="str">
        <f t="shared" ca="1" si="390"/>
        <v/>
      </c>
      <c r="GD299" s="37" t="str">
        <f t="shared" ca="1" si="390"/>
        <v/>
      </c>
      <c r="GE299" s="37" t="str">
        <f t="shared" ca="1" si="390"/>
        <v/>
      </c>
      <c r="GF299" s="37" t="str">
        <f t="shared" ca="1" si="390"/>
        <v/>
      </c>
      <c r="GG299" s="37" t="str">
        <f t="shared" ca="1" si="390"/>
        <v/>
      </c>
      <c r="GH299" s="37" t="str">
        <f t="shared" ca="1" si="390"/>
        <v/>
      </c>
      <c r="GI299" s="37" t="str">
        <f t="shared" ca="1" si="390"/>
        <v/>
      </c>
      <c r="GJ299" s="37" t="str">
        <f t="shared" ca="1" si="390"/>
        <v/>
      </c>
      <c r="GK299" s="37" t="str">
        <f t="shared" ca="1" si="390"/>
        <v/>
      </c>
      <c r="GL299" s="37" t="str">
        <f t="shared" ca="1" si="390"/>
        <v/>
      </c>
      <c r="GM299" s="37" t="str">
        <f t="shared" ca="1" si="390"/>
        <v/>
      </c>
    </row>
    <row r="300" spans="2:195" ht="22.5" customHeight="1" thickTop="1" thickBot="1">
      <c r="B300" s="1" t="str">
        <f t="array" ref="B300">IFERROR(IF($AF300="","",IF($C300=SWITCH\CALC\INACTV,SWITCH\CALC\INACTV,IF($AG300="",SWITCH\CALC\ACTIVE.EST,IF(AND(LARGE(IF($AF$101:$AF$300=$AF300,$AU$101:$AU$300),1)&gt;1,$AU300=1),SWITCH\CALC\INACTV,SWITCH\CALC\ACTIVE)))),"")</f>
        <v/>
      </c>
      <c r="C300" s="1" t="str">
        <f>IFERROR(IF($AF300="","",IF(AND(CALCULATOR\LVL\FORMAT\ENTRY="",$X300&lt;&gt;LVL\COL),SWITCH\CALC\INACTV,IF($AU300=1,IF(COUNTIFS($AU301:$AU$325,"&gt;"&amp;1,$AF301:$AF$325,$AF300)&gt;0,SWITCH\CALC\INACTV,SWITCH\CALC\ACTIVE),IF($AF300="","",SWITCH\CALC\ACTIVE)))),"")</f>
        <v/>
      </c>
      <c r="F300" s="1">
        <v>100</v>
      </c>
      <c r="H300" s="142" t="str">
        <f t="shared" ca="1" si="370"/>
        <v/>
      </c>
      <c r="I300" s="140"/>
      <c r="J300" s="145" t="str">
        <f t="shared" si="371"/>
        <v/>
      </c>
      <c r="R300" s="34" t="str">
        <f t="shared" ca="1" si="372"/>
        <v/>
      </c>
      <c r="V300" s="34" t="str">
        <f t="shared" ca="1" si="386"/>
        <v/>
      </c>
      <c r="X300" s="34" t="str">
        <f t="shared" ca="1" si="324"/>
        <v/>
      </c>
      <c r="AB300" s="18"/>
      <c r="AC300" s="2">
        <f t="shared" si="325"/>
        <v>100</v>
      </c>
      <c r="AD300" s="20"/>
      <c r="AE300" s="18"/>
      <c r="AF300" s="233"/>
      <c r="AG300" s="234"/>
      <c r="AH300" s="28"/>
      <c r="AI300" s="238" t="str">
        <f t="shared" ca="1" si="326"/>
        <v/>
      </c>
      <c r="AJ300" s="239"/>
      <c r="AK300" s="239"/>
      <c r="AL300" s="239"/>
      <c r="AM300" s="239"/>
      <c r="AN300" s="239"/>
      <c r="AO300" s="239"/>
      <c r="AP300" s="239"/>
      <c r="AQ300" s="240"/>
      <c r="AR300" s="28"/>
      <c r="AS300" s="138" t="str">
        <f t="shared" ca="1" si="327"/>
        <v/>
      </c>
      <c r="AT300" s="28"/>
      <c r="AU300" s="169" t="str">
        <f>IFERROR(IF($AF300="","",IF($BO300="","",IF($BO300&lt;1,"",COUNTIFS($AF$101:$AF300,$AF300,$BO$101:$BO300,"&gt;=1")))),"")</f>
        <v/>
      </c>
      <c r="AV300" s="20"/>
      <c r="AZ300" s="36" t="str">
        <f>IFERROR(IF($AF300="","",IF($AG300=GRADE.LTR\W,GRADE.LTR\W,IF($AG300="",GRADE.LTR\W,(  IF($X300=LVL\REM,GRADE.LTR\P,GRADE.LTR\C)  )))),"")</f>
        <v/>
      </c>
      <c r="BM300" s="35" t="str">
        <f t="shared" si="328"/>
        <v/>
      </c>
      <c r="BN300" s="33"/>
      <c r="BO300" s="35" t="str">
        <f t="shared" si="329"/>
        <v/>
      </c>
      <c r="BP300" s="33"/>
      <c r="BQ300" s="35" t="str">
        <f t="shared" si="330"/>
        <v/>
      </c>
      <c r="BS300" s="37" t="str">
        <f t="shared" si="331"/>
        <v/>
      </c>
      <c r="BT300" s="43"/>
      <c r="BU300" s="37" t="str">
        <f t="shared" si="338"/>
        <v/>
      </c>
      <c r="BZ300" s="34" t="str">
        <f t="shared" ca="1" si="387"/>
        <v/>
      </c>
      <c r="CI300" s="44" t="str">
        <f t="shared" si="333"/>
        <v/>
      </c>
      <c r="CM300" s="35"/>
      <c r="CN300" s="33"/>
      <c r="CO300" s="35"/>
      <c r="CP300" s="33"/>
      <c r="CQ300" s="35" t="str">
        <f t="shared" si="373"/>
        <v/>
      </c>
      <c r="CS300" s="37" t="str">
        <f t="shared" si="374"/>
        <v/>
      </c>
      <c r="CT300" s="43"/>
      <c r="CU300" s="37" t="str">
        <f t="shared" si="339"/>
        <v/>
      </c>
      <c r="CW300" s="37" t="str">
        <f>IFERROR(IFERROR(IF(CI300="","",SUMIFS(CU$101:CU300,$B$101:$B300,SWITCH\CALC\ACTIVE&amp;"*",$X$101:$X300, IF(CALCULATOR\LVL\FORMAT\ENTRY&lt;&gt;MARKER\CHECK,LVL\COL,"&gt;"""))),"") / IFERROR(IF(CI300="","",SUMIFS($BO$101:$BO300,$B$101:$B300,SWITCH\CALC\ACTIVE&amp;"*",$X$101:$X300, IF(CALCULATOR\LVL\FORMAT\ENTRY&lt;&gt;MARKER\CHECK,LVL\COL,"&gt;"""))),""),"")</f>
        <v/>
      </c>
      <c r="DI300" s="44" t="str">
        <f t="shared" si="334"/>
        <v/>
      </c>
      <c r="DM300" s="35"/>
      <c r="DN300" s="33"/>
      <c r="DO300" s="35"/>
      <c r="DP300" s="33"/>
      <c r="DQ300" s="35" t="str">
        <f t="shared" si="375"/>
        <v/>
      </c>
      <c r="DS300" s="37" t="str">
        <f t="shared" si="376"/>
        <v/>
      </c>
      <c r="DT300" s="43"/>
      <c r="DU300" s="37" t="str">
        <f t="shared" si="340"/>
        <v/>
      </c>
      <c r="DW300" s="37" t="str">
        <f>IFERROR(IFERROR(IF(DI300="","",SUMIFS(DU$101:DU300,$B$101:$B300,SWITCH\CALC\ACTIVE&amp;"*",$X$101:$X300, IF(CALCULATOR\LVL\FORMAT\ENTRY&lt;&gt;MARKER\CHECK,LVL\COL,"&gt;"""))),"") / IFERROR(IF(DI300="","",SUMIFS($BO$101:$BO300,$B$101:$B300,SWITCH\CALC\ACTIVE&amp;"*",$X$101:$X300, IF(CALCULATOR\LVL\FORMAT\ENTRY&lt;&gt;MARKER\CHECK,LVL\COL,"&gt;"""))),""),"")</f>
        <v/>
      </c>
      <c r="EI300" s="44" t="str">
        <f t="shared" si="335"/>
        <v/>
      </c>
      <c r="EM300" s="35"/>
      <c r="EN300" s="33"/>
      <c r="EO300" s="35"/>
      <c r="EP300" s="33"/>
      <c r="EQ300" s="35" t="str">
        <f t="shared" si="377"/>
        <v/>
      </c>
      <c r="ES300" s="37" t="str">
        <f t="shared" si="378"/>
        <v/>
      </c>
      <c r="ET300" s="43"/>
      <c r="EU300" s="37" t="str">
        <f t="shared" si="341"/>
        <v/>
      </c>
      <c r="EW300" s="37" t="str">
        <f>IFERROR(IFERROR(IF(EI300="","",SUMIFS(EU$101:EU300,$B$101:$B300,SWITCH\CALC\ACTIVE&amp;"*",$X$101:$X300, IF(CALCULATOR\LVL\FORMAT\ENTRY&lt;&gt;MARKER\CHECK,LVL\COL,"&gt;"""))),"") / IFERROR(IF(EI300="","",SUMIFS($BO$101:$BO300,$B$101:$B300,SWITCH\CALC\ACTIVE&amp;"*",$X$101:$X300, IF(CALCULATOR\LVL\FORMAT\ENTRY&lt;&gt;MARKER\CHECK,LVL\COL,"&gt;"""))),""),"")</f>
        <v/>
      </c>
      <c r="FI300" s="44" t="str">
        <f t="shared" si="336"/>
        <v/>
      </c>
      <c r="FM300" s="35"/>
      <c r="FN300" s="33"/>
      <c r="FO300" s="35"/>
      <c r="FP300" s="33"/>
      <c r="FQ300" s="35" t="str">
        <f t="shared" si="379"/>
        <v/>
      </c>
      <c r="FS300" s="37" t="str">
        <f t="shared" si="380"/>
        <v/>
      </c>
      <c r="FT300" s="43"/>
      <c r="FU300" s="37" t="str">
        <f t="shared" si="342"/>
        <v/>
      </c>
      <c r="FW300" s="37" t="str">
        <f>IFERROR(IFERROR(IF(FI300="","",SUMIFS(FU$101:FU300,$B$101:$B300,SWITCH\CALC\ACTIVE&amp;"*",$X$101:$X300, IF(CALCULATOR\LVL\FORMAT\ENTRY&lt;&gt;MARKER\CHECK,LVL\COL,"&gt;"""))),"") / IFERROR(IF(FI300="","",SUMIFS($BO$101:$BO300,$B$101:$B300,SWITCH\CALC\ACTIVE&amp;"*",$X$101:$X300, IF(CALCULATOR\LVL\FORMAT\ENTRY&lt;&gt;MARKER\CHECK,LVL\COL,"&gt;"""))),""),"")</f>
        <v/>
      </c>
      <c r="FX300" s="175"/>
      <c r="FZ300" s="37" t="str">
        <f t="shared" ca="1" si="381"/>
        <v/>
      </c>
      <c r="GA300" s="37" t="str">
        <f t="shared" ref="GA300:GM300" ca="1" si="391">IFERROR(IF($J300=LARGE($J$101:$J$300,GA$98), ( INDEX( INDIRECT($FY$95),MATCH(LARGE($J$101:$J$300,GA$98),$J$101:$J$300,0)) ), FZ300 ),"")</f>
        <v/>
      </c>
      <c r="GB300" s="37" t="str">
        <f t="shared" ca="1" si="391"/>
        <v/>
      </c>
      <c r="GC300" s="37" t="str">
        <f t="shared" ca="1" si="391"/>
        <v/>
      </c>
      <c r="GD300" s="37" t="str">
        <f t="shared" ca="1" si="391"/>
        <v/>
      </c>
      <c r="GE300" s="37" t="str">
        <f t="shared" ca="1" si="391"/>
        <v/>
      </c>
      <c r="GF300" s="37" t="str">
        <f t="shared" ca="1" si="391"/>
        <v/>
      </c>
      <c r="GG300" s="37" t="str">
        <f t="shared" ca="1" si="391"/>
        <v/>
      </c>
      <c r="GH300" s="37" t="str">
        <f t="shared" ca="1" si="391"/>
        <v/>
      </c>
      <c r="GI300" s="37" t="str">
        <f t="shared" ca="1" si="391"/>
        <v/>
      </c>
      <c r="GJ300" s="37" t="str">
        <f t="shared" ca="1" si="391"/>
        <v/>
      </c>
      <c r="GK300" s="37" t="str">
        <f t="shared" ca="1" si="391"/>
        <v/>
      </c>
      <c r="GL300" s="37" t="str">
        <f t="shared" ca="1" si="391"/>
        <v/>
      </c>
      <c r="GM300" s="37" t="str">
        <f t="shared" ca="1" si="391"/>
        <v/>
      </c>
    </row>
    <row r="301" spans="2:195" ht="22.5" hidden="1" customHeight="1" thickTop="1" thickBot="1">
      <c r="B301" s="201" t="str">
        <f t="shared" ref="B301:B325" si="392">IFERROR(IF($J301="","",INDEX(B$101:B$300,MATCH($J301,$J$101:$J$300,0))),"")</f>
        <v/>
      </c>
      <c r="F301" s="1">
        <v>101</v>
      </c>
      <c r="J301" s="146" t="str">
        <f>IFERROR(IF(LARGE($J$101:$J$300,$AC301)&gt;=1,LARGE($J$101:$J$300,$AC301),""),"")</f>
        <v/>
      </c>
      <c r="K301" s="140"/>
      <c r="R301" s="11" t="str">
        <f t="shared" ca="1" si="372"/>
        <v/>
      </c>
      <c r="V301" s="11" t="str">
        <f t="shared" ca="1" si="386"/>
        <v/>
      </c>
      <c r="X301" s="11" t="str">
        <f t="shared" ref="X301:X325" si="393">IFERROR(IF($J301="","",INDEX(X$101:X$300,MATCH($J301,$J$101:$J$300,0))),"")</f>
        <v/>
      </c>
      <c r="AB301" s="18"/>
      <c r="AC301" s="38">
        <v>1</v>
      </c>
      <c r="AD301" s="20"/>
      <c r="AE301" s="18"/>
      <c r="AF301" s="231" t="str">
        <f t="shared" ref="AF301:AF325" si="394">IFERROR(IF($J301="","",INDEX(AF$101:AF$300,MATCH($J301,$J$101:$J$300,0))),"")</f>
        <v/>
      </c>
      <c r="AG301" s="232" t="str">
        <f t="shared" ref="AG301:AG325" si="395">IFERROR(IF($J301="","",INDEX(AG$101:AG$300,MATCH($J301,$J$101:$J$300,0))),"")</f>
        <v/>
      </c>
      <c r="AH301" s="28"/>
      <c r="AI301" s="235" t="str">
        <f t="shared" ref="AI301:AI325" si="396">IFERROR(IF($J301="","",INDEX(AI$101:AI$300,MATCH($J301,$J$101:$J$300,0))),"")</f>
        <v/>
      </c>
      <c r="AJ301" s="236"/>
      <c r="AK301" s="236"/>
      <c r="AL301" s="236"/>
      <c r="AM301" s="236"/>
      <c r="AN301" s="236"/>
      <c r="AO301" s="236"/>
      <c r="AP301" s="236"/>
      <c r="AQ301" s="237"/>
      <c r="AR301" s="28"/>
      <c r="AS301" s="147" t="str">
        <f t="shared" ref="AS301:AS325" si="397">IFERROR(IF($J301="","",_xlfn.NUMBERVALUE(INDEX(AS$101:AS$300,MATCH($J301,$J$101:$J$300,0)))),"")</f>
        <v/>
      </c>
      <c r="AT301" s="19"/>
      <c r="AU301" s="11"/>
      <c r="AV301" s="20"/>
      <c r="AZ301" s="36" t="str">
        <f t="shared" ref="AZ301:AZ325" si="398">IFERROR(IF($AF301="","",IF($X301=LVL\REM,GRADE.LTR\P,GRADE.LTR\C)),"")</f>
        <v/>
      </c>
      <c r="BB301" s="36" t="str">
        <f t="shared" ref="BB301:BB325" ca="1" si="399">IFERROR(IF($AF301="","",IF(INDIRECT("CALCULATOR\REPAIR.PLAN\GRADE.ALT\"&amp;$AC301)=INDEX(INDIRECT($V301&amp;"\PH"),1),$AZ301,"")),"")</f>
        <v/>
      </c>
      <c r="BC301" s="36" t="str">
        <f t="shared" ref="BC301:BC325" ca="1" si="400">IFERROR(IF($AF301="","",IF(CALCULATOR\RP\GRADE.STANDARD\ENTRY&lt;&gt;RP\GRADE.STANDARD\ALT,"",IF(INDIRECT("CALCULATOR\REPAIR.PLAN\GRADE.ALT\"&amp;$AC301)&lt;&gt;INDEX(INDIRECT($V301&amp;"\PH"),1),INDIRECT("CALCULATOR\REPAIR.PLAN\GRADE.ALT\"&amp;$AC301),""))),"")</f>
        <v/>
      </c>
      <c r="BD301" s="36" t="str">
        <f ca="1">IFERROR(IF($BB301="",IF($BC301="","",$BC301),$BB301),"")</f>
        <v/>
      </c>
      <c r="BM301" s="39" t="str">
        <f t="shared" ref="BM301:BM325" si="401">IFERROR(IF($AF301="","",IF(AND(CALCULATOR\LVL\FORMAT\LOOKUP=LVL\COL,$X301&lt;&gt;LVL\COL),"",IF($AG301=GRADE.LTR\W,"",$AS301))),"")</f>
        <v/>
      </c>
      <c r="BO301" s="39" t="str">
        <f t="shared" ref="BO301:BO325" si="402">IFERROR(IF($AF301="","",IF(AND(CALCULATOR\LVL\FORMAT\LOOKUP=LVL\COL,$X301=LVL\REM),"",IF($AG301=GRADE.LTR\W,"",$AS301))),"")</f>
        <v/>
      </c>
      <c r="BQ301" s="39" t="str">
        <f t="shared" ref="BQ301:BQ325" si="403">IFERROR(IF($AF301="","",IF(BO301="","",IF(BS301=0,0,BO301))),"")</f>
        <v/>
      </c>
      <c r="BS301" s="41" t="str">
        <f>IFERROR(IF($AF301="","",IF(BO301="","",  IF(CALCULATOR\VALUE\RTK\GRADE.SOURCE\LOOKUP="COU.RD",(  IF($AG301="",VLOOKUP($AZ301,LISTS\GRADE\MASTER.TABLE,3,0),VLOOKUP($AG301,LISTS\GRADE\MASTER.TABLE,3,0))  ),VLOOKUP($AZ301,LISTS\GRADE\MASTER.TABLE,3,0))  )),"")</f>
        <v/>
      </c>
      <c r="BU301" s="41" t="str">
        <f t="shared" ref="BU301:BU325" si="404">IFERROR(IF(BO301="","",BQ301*BS301),"")</f>
        <v/>
      </c>
      <c r="BZ301" s="11" t="str">
        <f t="shared" ca="1" si="387"/>
        <v/>
      </c>
      <c r="CB301" s="11" t="str">
        <f t="shared" ref="CB301:CB325" si="405">IFERROR(IF($AF301="","",IF($BZ301&gt;=SAMPLE.SIZE\Min,"Students earn an Average of a "&amp;$AZ301&amp;" in their 2nd Attempt of "&amp;$AF301&amp;" after a '"&amp;$AG301&amp;"' Grade in their 1st Attempt.","Students earn an Average of a "&amp;$AZ301&amp;" in "&amp;$AF301&amp;".")),"")</f>
        <v/>
      </c>
    </row>
    <row r="302" spans="2:195" ht="22.5" hidden="1" customHeight="1" thickTop="1" thickBot="1">
      <c r="B302" s="201" t="str">
        <f t="shared" si="392"/>
        <v/>
      </c>
      <c r="F302" s="1">
        <v>102</v>
      </c>
      <c r="J302" s="146" t="str">
        <f t="shared" ref="J302:J325" si="406">IFERROR(IF(LARGE($J$101:$J$300,$AC302)&gt;=1,LARGE($J$101:$J$300,$AC302),""),"")</f>
        <v/>
      </c>
      <c r="K302" s="140"/>
      <c r="R302" s="11" t="str">
        <f t="shared" ca="1" si="372"/>
        <v/>
      </c>
      <c r="V302" s="11" t="str">
        <f t="shared" ca="1" si="386"/>
        <v/>
      </c>
      <c r="X302" s="11" t="str">
        <f t="shared" si="393"/>
        <v/>
      </c>
      <c r="AB302" s="18"/>
      <c r="AC302" s="38">
        <v>2</v>
      </c>
      <c r="AD302" s="20"/>
      <c r="AE302" s="18"/>
      <c r="AF302" s="11" t="str">
        <f t="shared" si="394"/>
        <v/>
      </c>
      <c r="AG302" s="40" t="str">
        <f t="shared" si="395"/>
        <v/>
      </c>
      <c r="AH302" s="28"/>
      <c r="AI302" s="235" t="str">
        <f t="shared" si="396"/>
        <v/>
      </c>
      <c r="AJ302" s="236"/>
      <c r="AK302" s="236"/>
      <c r="AL302" s="236"/>
      <c r="AM302" s="236"/>
      <c r="AN302" s="236"/>
      <c r="AO302" s="236"/>
      <c r="AP302" s="236"/>
      <c r="AQ302" s="237"/>
      <c r="AR302" s="28"/>
      <c r="AS302" s="147" t="str">
        <f t="shared" si="397"/>
        <v/>
      </c>
      <c r="AT302" s="19"/>
      <c r="AU302" s="11"/>
      <c r="AV302" s="20"/>
      <c r="AZ302" s="36" t="str">
        <f t="shared" si="398"/>
        <v/>
      </c>
      <c r="BB302" s="36" t="str">
        <f t="shared" ca="1" si="399"/>
        <v/>
      </c>
      <c r="BC302" s="36" t="str">
        <f t="shared" ca="1" si="400"/>
        <v/>
      </c>
      <c r="BD302" s="36" t="str">
        <f t="shared" ref="BD302:BD325" ca="1" si="407">IFERROR(IF($BB302="",IF($BC302="","",$BC302),$BB302),"")</f>
        <v/>
      </c>
      <c r="BM302" s="39" t="str">
        <f t="shared" si="401"/>
        <v/>
      </c>
      <c r="BO302" s="39" t="str">
        <f t="shared" si="402"/>
        <v/>
      </c>
      <c r="BQ302" s="39" t="str">
        <f t="shared" si="403"/>
        <v/>
      </c>
      <c r="BS302" s="41" t="str">
        <f>IFERROR(IF($AF302="","",IF(BO302="","",  IF(CALCULATOR\VALUE\RTK\GRADE.SOURCE\LOOKUP="COU.RD",(  IF($AG302="",VLOOKUP($AZ302,LISTS\GRADE\MASTER.TABLE,3,0),VLOOKUP($AG302,LISTS\GRADE\MASTER.TABLE,3,0))  ),VLOOKUP($AZ302,LISTS\GRADE\MASTER.TABLE,3,0))  )),"")</f>
        <v/>
      </c>
      <c r="BU302" s="41" t="str">
        <f t="shared" si="404"/>
        <v/>
      </c>
      <c r="BZ302" s="11" t="str">
        <f t="shared" ca="1" si="387"/>
        <v/>
      </c>
      <c r="CB302" s="11" t="str">
        <f t="shared" si="405"/>
        <v/>
      </c>
      <c r="DC302" s="3"/>
      <c r="DD302" s="3"/>
      <c r="DE302" s="3"/>
      <c r="DF302" s="3"/>
      <c r="DG302" s="3"/>
      <c r="DH302" s="3"/>
    </row>
    <row r="303" spans="2:195" ht="22.5" hidden="1" customHeight="1" thickTop="1" thickBot="1">
      <c r="B303" s="201" t="str">
        <f t="shared" si="392"/>
        <v/>
      </c>
      <c r="F303" s="1">
        <v>103</v>
      </c>
      <c r="J303" s="146" t="str">
        <f t="shared" si="406"/>
        <v/>
      </c>
      <c r="K303" s="140"/>
      <c r="R303" s="11" t="str">
        <f t="shared" ca="1" si="372"/>
        <v/>
      </c>
      <c r="V303" s="11" t="str">
        <f t="shared" ca="1" si="386"/>
        <v/>
      </c>
      <c r="X303" s="11" t="str">
        <f t="shared" si="393"/>
        <v/>
      </c>
      <c r="AB303" s="18"/>
      <c r="AC303" s="38">
        <v>3</v>
      </c>
      <c r="AD303" s="20"/>
      <c r="AE303" s="18"/>
      <c r="AF303" s="11" t="str">
        <f t="shared" si="394"/>
        <v/>
      </c>
      <c r="AG303" s="40" t="str">
        <f t="shared" si="395"/>
        <v/>
      </c>
      <c r="AH303" s="28"/>
      <c r="AI303" s="235" t="str">
        <f t="shared" si="396"/>
        <v/>
      </c>
      <c r="AJ303" s="236"/>
      <c r="AK303" s="236"/>
      <c r="AL303" s="236"/>
      <c r="AM303" s="236"/>
      <c r="AN303" s="236"/>
      <c r="AO303" s="236"/>
      <c r="AP303" s="236"/>
      <c r="AQ303" s="237"/>
      <c r="AR303" s="28"/>
      <c r="AS303" s="147" t="str">
        <f t="shared" si="397"/>
        <v/>
      </c>
      <c r="AT303" s="19"/>
      <c r="AU303" s="11"/>
      <c r="AV303" s="20"/>
      <c r="AZ303" s="36" t="str">
        <f t="shared" si="398"/>
        <v/>
      </c>
      <c r="BB303" s="36" t="str">
        <f t="shared" ca="1" si="399"/>
        <v/>
      </c>
      <c r="BC303" s="36" t="str">
        <f t="shared" ca="1" si="400"/>
        <v/>
      </c>
      <c r="BD303" s="36" t="str">
        <f t="shared" ca="1" si="407"/>
        <v/>
      </c>
      <c r="BM303" s="39" t="str">
        <f t="shared" si="401"/>
        <v/>
      </c>
      <c r="BO303" s="39" t="str">
        <f t="shared" si="402"/>
        <v/>
      </c>
      <c r="BQ303" s="39" t="str">
        <f t="shared" si="403"/>
        <v/>
      </c>
      <c r="BS303" s="41" t="str">
        <f>IFERROR(IF($AF303="","",IF(BO303="","",  IF(CALCULATOR\VALUE\RTK\GRADE.SOURCE\LOOKUP="COU.RD",(  IF($AG303="",VLOOKUP($AZ303,LISTS\GRADE\MASTER.TABLE,3,0),VLOOKUP($AG303,LISTS\GRADE\MASTER.TABLE,3,0))  ),VLOOKUP($AZ303,LISTS\GRADE\MASTER.TABLE,3,0))  )),"")</f>
        <v/>
      </c>
      <c r="BU303" s="41" t="str">
        <f t="shared" si="404"/>
        <v/>
      </c>
      <c r="BZ303" s="11" t="str">
        <f t="shared" ca="1" si="387"/>
        <v/>
      </c>
      <c r="CB303" s="11" t="str">
        <f t="shared" si="405"/>
        <v/>
      </c>
    </row>
    <row r="304" spans="2:195" ht="22.5" hidden="1" customHeight="1" thickTop="1" thickBot="1">
      <c r="B304" s="201" t="str">
        <f t="shared" si="392"/>
        <v/>
      </c>
      <c r="F304" s="1">
        <v>104</v>
      </c>
      <c r="J304" s="146" t="str">
        <f t="shared" si="406"/>
        <v/>
      </c>
      <c r="K304" s="140"/>
      <c r="R304" s="11" t="str">
        <f t="shared" ca="1" si="372"/>
        <v/>
      </c>
      <c r="V304" s="11" t="str">
        <f t="shared" ca="1" si="386"/>
        <v/>
      </c>
      <c r="X304" s="11" t="str">
        <f t="shared" si="393"/>
        <v/>
      </c>
      <c r="AB304" s="18"/>
      <c r="AC304" s="38">
        <v>4</v>
      </c>
      <c r="AD304" s="20"/>
      <c r="AE304" s="18"/>
      <c r="AF304" s="11" t="str">
        <f t="shared" si="394"/>
        <v/>
      </c>
      <c r="AG304" s="40" t="str">
        <f t="shared" si="395"/>
        <v/>
      </c>
      <c r="AH304" s="28"/>
      <c r="AI304" s="235" t="str">
        <f t="shared" si="396"/>
        <v/>
      </c>
      <c r="AJ304" s="236"/>
      <c r="AK304" s="236"/>
      <c r="AL304" s="236"/>
      <c r="AM304" s="236"/>
      <c r="AN304" s="236"/>
      <c r="AO304" s="236"/>
      <c r="AP304" s="236"/>
      <c r="AQ304" s="237"/>
      <c r="AR304" s="28"/>
      <c r="AS304" s="147" t="str">
        <f t="shared" si="397"/>
        <v/>
      </c>
      <c r="AT304" s="19"/>
      <c r="AU304" s="11"/>
      <c r="AV304" s="20"/>
      <c r="AZ304" s="36" t="str">
        <f t="shared" si="398"/>
        <v/>
      </c>
      <c r="BB304" s="36" t="str">
        <f t="shared" ca="1" si="399"/>
        <v/>
      </c>
      <c r="BC304" s="36" t="str">
        <f t="shared" ca="1" si="400"/>
        <v/>
      </c>
      <c r="BD304" s="36" t="str">
        <f t="shared" ca="1" si="407"/>
        <v/>
      </c>
      <c r="BM304" s="39" t="str">
        <f t="shared" si="401"/>
        <v/>
      </c>
      <c r="BO304" s="39" t="str">
        <f t="shared" si="402"/>
        <v/>
      </c>
      <c r="BQ304" s="39" t="str">
        <f t="shared" si="403"/>
        <v/>
      </c>
      <c r="BS304" s="41" t="str">
        <f>IFERROR(IF($AF304="","",IF(BO304="","",  IF(CALCULATOR\VALUE\RTK\GRADE.SOURCE\LOOKUP="COU.RD",(  IF($AG304="",VLOOKUP($AZ304,LISTS\GRADE\MASTER.TABLE,3,0),VLOOKUP($AG304,LISTS\GRADE\MASTER.TABLE,3,0))  ),VLOOKUP($AZ304,LISTS\GRADE\MASTER.TABLE,3,0))  )),"")</f>
        <v/>
      </c>
      <c r="BU304" s="41" t="str">
        <f t="shared" si="404"/>
        <v/>
      </c>
      <c r="BZ304" s="11" t="str">
        <f t="shared" ca="1" si="387"/>
        <v/>
      </c>
      <c r="CB304" s="11" t="str">
        <f t="shared" si="405"/>
        <v/>
      </c>
    </row>
    <row r="305" spans="2:80" ht="22.5" hidden="1" customHeight="1" thickTop="1" thickBot="1">
      <c r="B305" s="201" t="str">
        <f t="shared" si="392"/>
        <v/>
      </c>
      <c r="F305" s="1">
        <v>105</v>
      </c>
      <c r="J305" s="146" t="str">
        <f t="shared" si="406"/>
        <v/>
      </c>
      <c r="K305" s="140"/>
      <c r="R305" s="11" t="str">
        <f t="shared" ca="1" si="372"/>
        <v/>
      </c>
      <c r="V305" s="11" t="str">
        <f t="shared" ca="1" si="386"/>
        <v/>
      </c>
      <c r="X305" s="11" t="str">
        <f t="shared" si="393"/>
        <v/>
      </c>
      <c r="AB305" s="18"/>
      <c r="AC305" s="38">
        <v>5</v>
      </c>
      <c r="AD305" s="20"/>
      <c r="AE305" s="18"/>
      <c r="AF305" s="11" t="str">
        <f t="shared" si="394"/>
        <v/>
      </c>
      <c r="AG305" s="40" t="str">
        <f t="shared" si="395"/>
        <v/>
      </c>
      <c r="AH305" s="28"/>
      <c r="AI305" s="235" t="str">
        <f t="shared" si="396"/>
        <v/>
      </c>
      <c r="AJ305" s="236"/>
      <c r="AK305" s="236"/>
      <c r="AL305" s="236"/>
      <c r="AM305" s="236"/>
      <c r="AN305" s="236"/>
      <c r="AO305" s="236"/>
      <c r="AP305" s="236"/>
      <c r="AQ305" s="237"/>
      <c r="AR305" s="28"/>
      <c r="AS305" s="147" t="str">
        <f t="shared" si="397"/>
        <v/>
      </c>
      <c r="AT305" s="19"/>
      <c r="AU305" s="11"/>
      <c r="AV305" s="20"/>
      <c r="AZ305" s="36" t="str">
        <f t="shared" si="398"/>
        <v/>
      </c>
      <c r="BB305" s="36" t="str">
        <f t="shared" ca="1" si="399"/>
        <v/>
      </c>
      <c r="BC305" s="36" t="str">
        <f t="shared" ca="1" si="400"/>
        <v/>
      </c>
      <c r="BD305" s="36" t="str">
        <f t="shared" ca="1" si="407"/>
        <v/>
      </c>
      <c r="BM305" s="39" t="str">
        <f t="shared" si="401"/>
        <v/>
      </c>
      <c r="BO305" s="39" t="str">
        <f t="shared" si="402"/>
        <v/>
      </c>
      <c r="BQ305" s="39" t="str">
        <f t="shared" si="403"/>
        <v/>
      </c>
      <c r="BS305" s="41" t="str">
        <f>IFERROR(IF($AF305="","",IF(BO305="","",  IF(CALCULATOR\VALUE\RTK\GRADE.SOURCE\LOOKUP="COU.RD",(  IF($AG305="",VLOOKUP($AZ305,LISTS\GRADE\MASTER.TABLE,3,0),VLOOKUP($AG305,LISTS\GRADE\MASTER.TABLE,3,0))  ),VLOOKUP($AZ305,LISTS\GRADE\MASTER.TABLE,3,0))  )),"")</f>
        <v/>
      </c>
      <c r="BU305" s="41" t="str">
        <f t="shared" si="404"/>
        <v/>
      </c>
      <c r="BZ305" s="11" t="str">
        <f t="shared" ca="1" si="387"/>
        <v/>
      </c>
      <c r="CB305" s="11" t="str">
        <f t="shared" si="405"/>
        <v/>
      </c>
    </row>
    <row r="306" spans="2:80" ht="22.5" hidden="1" customHeight="1" thickTop="1" thickBot="1">
      <c r="B306" s="201" t="str">
        <f t="shared" si="392"/>
        <v/>
      </c>
      <c r="F306" s="1">
        <v>106</v>
      </c>
      <c r="J306" s="146" t="str">
        <f t="shared" si="406"/>
        <v/>
      </c>
      <c r="K306" s="140"/>
      <c r="R306" s="11" t="str">
        <f t="shared" ca="1" si="372"/>
        <v/>
      </c>
      <c r="V306" s="11" t="str">
        <f t="shared" ca="1" si="386"/>
        <v/>
      </c>
      <c r="X306" s="11" t="str">
        <f t="shared" si="393"/>
        <v/>
      </c>
      <c r="AB306" s="18"/>
      <c r="AC306" s="38">
        <v>6</v>
      </c>
      <c r="AD306" s="20"/>
      <c r="AE306" s="18"/>
      <c r="AF306" s="11" t="str">
        <f t="shared" si="394"/>
        <v/>
      </c>
      <c r="AG306" s="40" t="str">
        <f t="shared" si="395"/>
        <v/>
      </c>
      <c r="AH306" s="28"/>
      <c r="AI306" s="235" t="str">
        <f t="shared" si="396"/>
        <v/>
      </c>
      <c r="AJ306" s="236"/>
      <c r="AK306" s="236"/>
      <c r="AL306" s="236"/>
      <c r="AM306" s="236"/>
      <c r="AN306" s="236"/>
      <c r="AO306" s="236"/>
      <c r="AP306" s="236"/>
      <c r="AQ306" s="237"/>
      <c r="AR306" s="28"/>
      <c r="AS306" s="147" t="str">
        <f t="shared" si="397"/>
        <v/>
      </c>
      <c r="AT306" s="19"/>
      <c r="AU306" s="11"/>
      <c r="AV306" s="20"/>
      <c r="AZ306" s="36" t="str">
        <f t="shared" si="398"/>
        <v/>
      </c>
      <c r="BB306" s="36" t="str">
        <f t="shared" ca="1" si="399"/>
        <v/>
      </c>
      <c r="BC306" s="36" t="str">
        <f t="shared" ca="1" si="400"/>
        <v/>
      </c>
      <c r="BD306" s="36" t="str">
        <f t="shared" ca="1" si="407"/>
        <v/>
      </c>
      <c r="BM306" s="39" t="str">
        <f t="shared" si="401"/>
        <v/>
      </c>
      <c r="BO306" s="39" t="str">
        <f t="shared" si="402"/>
        <v/>
      </c>
      <c r="BQ306" s="39" t="str">
        <f t="shared" si="403"/>
        <v/>
      </c>
      <c r="BS306" s="41" t="str">
        <f>IFERROR(IF($AF306="","",IF(BO306="","",  IF(CALCULATOR\VALUE\RTK\GRADE.SOURCE\LOOKUP="COU.RD",(  IF($AG306="",VLOOKUP($AZ306,LISTS\GRADE\MASTER.TABLE,3,0),VLOOKUP($AG306,LISTS\GRADE\MASTER.TABLE,3,0))  ),VLOOKUP($AZ306,LISTS\GRADE\MASTER.TABLE,3,0))  )),"")</f>
        <v/>
      </c>
      <c r="BU306" s="41" t="str">
        <f t="shared" si="404"/>
        <v/>
      </c>
      <c r="BZ306" s="11" t="str">
        <f t="shared" ca="1" si="387"/>
        <v/>
      </c>
      <c r="CB306" s="11" t="str">
        <f t="shared" si="405"/>
        <v/>
      </c>
    </row>
    <row r="307" spans="2:80" ht="22.5" hidden="1" customHeight="1" thickTop="1" thickBot="1">
      <c r="B307" s="201" t="str">
        <f t="shared" si="392"/>
        <v/>
      </c>
      <c r="F307" s="1">
        <v>107</v>
      </c>
      <c r="J307" s="146" t="str">
        <f t="shared" si="406"/>
        <v/>
      </c>
      <c r="K307" s="140"/>
      <c r="R307" s="11" t="str">
        <f t="shared" ca="1" si="372"/>
        <v/>
      </c>
      <c r="V307" s="11" t="str">
        <f t="shared" ca="1" si="386"/>
        <v/>
      </c>
      <c r="X307" s="11" t="str">
        <f t="shared" si="393"/>
        <v/>
      </c>
      <c r="AB307" s="18"/>
      <c r="AC307" s="38">
        <v>7</v>
      </c>
      <c r="AD307" s="20"/>
      <c r="AE307" s="18"/>
      <c r="AF307" s="11" t="str">
        <f t="shared" si="394"/>
        <v/>
      </c>
      <c r="AG307" s="40" t="str">
        <f t="shared" si="395"/>
        <v/>
      </c>
      <c r="AH307" s="28"/>
      <c r="AI307" s="235" t="str">
        <f t="shared" si="396"/>
        <v/>
      </c>
      <c r="AJ307" s="236"/>
      <c r="AK307" s="236"/>
      <c r="AL307" s="236"/>
      <c r="AM307" s="236"/>
      <c r="AN307" s="236"/>
      <c r="AO307" s="236"/>
      <c r="AP307" s="236"/>
      <c r="AQ307" s="237"/>
      <c r="AR307" s="28"/>
      <c r="AS307" s="147" t="str">
        <f t="shared" si="397"/>
        <v/>
      </c>
      <c r="AT307" s="19"/>
      <c r="AU307" s="11"/>
      <c r="AV307" s="20"/>
      <c r="AZ307" s="36" t="str">
        <f t="shared" si="398"/>
        <v/>
      </c>
      <c r="BB307" s="36" t="str">
        <f t="shared" ca="1" si="399"/>
        <v/>
      </c>
      <c r="BC307" s="36" t="str">
        <f t="shared" ca="1" si="400"/>
        <v/>
      </c>
      <c r="BD307" s="36" t="str">
        <f t="shared" ca="1" si="407"/>
        <v/>
      </c>
      <c r="BM307" s="39" t="str">
        <f t="shared" si="401"/>
        <v/>
      </c>
      <c r="BO307" s="39" t="str">
        <f t="shared" si="402"/>
        <v/>
      </c>
      <c r="BQ307" s="39" t="str">
        <f t="shared" si="403"/>
        <v/>
      </c>
      <c r="BS307" s="41" t="str">
        <f>IFERROR(IF($AF307="","",IF(BO307="","",  IF(CALCULATOR\VALUE\RTK\GRADE.SOURCE\LOOKUP="COU.RD",(  IF($AG307="",VLOOKUP($AZ307,LISTS\GRADE\MASTER.TABLE,3,0),VLOOKUP($AG307,LISTS\GRADE\MASTER.TABLE,3,0))  ),VLOOKUP($AZ307,LISTS\GRADE\MASTER.TABLE,3,0))  )),"")</f>
        <v/>
      </c>
      <c r="BU307" s="41" t="str">
        <f t="shared" si="404"/>
        <v/>
      </c>
      <c r="BZ307" s="11" t="str">
        <f t="shared" ca="1" si="387"/>
        <v/>
      </c>
      <c r="CB307" s="11" t="str">
        <f t="shared" si="405"/>
        <v/>
      </c>
    </row>
    <row r="308" spans="2:80" ht="22.5" hidden="1" customHeight="1" thickTop="1" thickBot="1">
      <c r="B308" s="201" t="str">
        <f t="shared" si="392"/>
        <v/>
      </c>
      <c r="F308" s="1">
        <v>108</v>
      </c>
      <c r="J308" s="146" t="str">
        <f t="shared" si="406"/>
        <v/>
      </c>
      <c r="K308" s="140"/>
      <c r="R308" s="11" t="str">
        <f t="shared" ca="1" si="372"/>
        <v/>
      </c>
      <c r="V308" s="11" t="str">
        <f t="shared" ca="1" si="386"/>
        <v/>
      </c>
      <c r="X308" s="11" t="str">
        <f t="shared" si="393"/>
        <v/>
      </c>
      <c r="AB308" s="18"/>
      <c r="AC308" s="38">
        <v>8</v>
      </c>
      <c r="AD308" s="20"/>
      <c r="AE308" s="18"/>
      <c r="AF308" s="11" t="str">
        <f t="shared" si="394"/>
        <v/>
      </c>
      <c r="AG308" s="40" t="str">
        <f t="shared" si="395"/>
        <v/>
      </c>
      <c r="AH308" s="28"/>
      <c r="AI308" s="235" t="str">
        <f t="shared" si="396"/>
        <v/>
      </c>
      <c r="AJ308" s="236"/>
      <c r="AK308" s="236"/>
      <c r="AL308" s="236"/>
      <c r="AM308" s="236"/>
      <c r="AN308" s="236"/>
      <c r="AO308" s="236"/>
      <c r="AP308" s="236"/>
      <c r="AQ308" s="237"/>
      <c r="AR308" s="28"/>
      <c r="AS308" s="147" t="str">
        <f t="shared" si="397"/>
        <v/>
      </c>
      <c r="AT308" s="19"/>
      <c r="AU308" s="11"/>
      <c r="AV308" s="20"/>
      <c r="AZ308" s="36" t="str">
        <f t="shared" si="398"/>
        <v/>
      </c>
      <c r="BB308" s="36" t="str">
        <f t="shared" ca="1" si="399"/>
        <v/>
      </c>
      <c r="BC308" s="36" t="str">
        <f t="shared" ca="1" si="400"/>
        <v/>
      </c>
      <c r="BD308" s="36" t="str">
        <f t="shared" ca="1" si="407"/>
        <v/>
      </c>
      <c r="BM308" s="39" t="str">
        <f t="shared" si="401"/>
        <v/>
      </c>
      <c r="BO308" s="39" t="str">
        <f t="shared" si="402"/>
        <v/>
      </c>
      <c r="BQ308" s="39" t="str">
        <f t="shared" si="403"/>
        <v/>
      </c>
      <c r="BS308" s="41" t="str">
        <f>IFERROR(IF($AF308="","",IF(BO308="","",  IF(CALCULATOR\VALUE\RTK\GRADE.SOURCE\LOOKUP="COU.RD",(  IF($AG308="",VLOOKUP($AZ308,LISTS\GRADE\MASTER.TABLE,3,0),VLOOKUP($AG308,LISTS\GRADE\MASTER.TABLE,3,0))  ),VLOOKUP($AZ308,LISTS\GRADE\MASTER.TABLE,3,0))  )),"")</f>
        <v/>
      </c>
      <c r="BU308" s="41" t="str">
        <f t="shared" si="404"/>
        <v/>
      </c>
      <c r="BZ308" s="11" t="str">
        <f t="shared" ca="1" si="387"/>
        <v/>
      </c>
      <c r="CB308" s="11" t="str">
        <f t="shared" si="405"/>
        <v/>
      </c>
    </row>
    <row r="309" spans="2:80" ht="22.5" hidden="1" customHeight="1" thickTop="1" thickBot="1">
      <c r="B309" s="201" t="str">
        <f t="shared" si="392"/>
        <v/>
      </c>
      <c r="F309" s="1">
        <v>109</v>
      </c>
      <c r="J309" s="146" t="str">
        <f t="shared" si="406"/>
        <v/>
      </c>
      <c r="K309" s="140"/>
      <c r="R309" s="11" t="str">
        <f t="shared" ca="1" si="372"/>
        <v/>
      </c>
      <c r="V309" s="11" t="str">
        <f t="shared" ca="1" si="386"/>
        <v/>
      </c>
      <c r="X309" s="11" t="str">
        <f t="shared" si="393"/>
        <v/>
      </c>
      <c r="AB309" s="18"/>
      <c r="AC309" s="38">
        <v>9</v>
      </c>
      <c r="AD309" s="20"/>
      <c r="AE309" s="18"/>
      <c r="AF309" s="11" t="str">
        <f t="shared" si="394"/>
        <v/>
      </c>
      <c r="AG309" s="40" t="str">
        <f t="shared" si="395"/>
        <v/>
      </c>
      <c r="AH309" s="28"/>
      <c r="AI309" s="235" t="str">
        <f t="shared" si="396"/>
        <v/>
      </c>
      <c r="AJ309" s="236"/>
      <c r="AK309" s="236"/>
      <c r="AL309" s="236"/>
      <c r="AM309" s="236"/>
      <c r="AN309" s="236"/>
      <c r="AO309" s="236"/>
      <c r="AP309" s="236"/>
      <c r="AQ309" s="237"/>
      <c r="AR309" s="28"/>
      <c r="AS309" s="147" t="str">
        <f t="shared" si="397"/>
        <v/>
      </c>
      <c r="AT309" s="19"/>
      <c r="AU309" s="11"/>
      <c r="AV309" s="20"/>
      <c r="AZ309" s="36" t="str">
        <f t="shared" si="398"/>
        <v/>
      </c>
      <c r="BB309" s="36" t="str">
        <f t="shared" ca="1" si="399"/>
        <v/>
      </c>
      <c r="BC309" s="36" t="str">
        <f t="shared" ca="1" si="400"/>
        <v/>
      </c>
      <c r="BD309" s="36" t="str">
        <f t="shared" ca="1" si="407"/>
        <v/>
      </c>
      <c r="BM309" s="39" t="str">
        <f t="shared" si="401"/>
        <v/>
      </c>
      <c r="BO309" s="39" t="str">
        <f t="shared" si="402"/>
        <v/>
      </c>
      <c r="BQ309" s="39" t="str">
        <f t="shared" si="403"/>
        <v/>
      </c>
      <c r="BS309" s="41" t="str">
        <f>IFERROR(IF($AF309="","",IF(BO309="","",  IF(CALCULATOR\VALUE\RTK\GRADE.SOURCE\LOOKUP="COU.RD",(  IF($AG309="",VLOOKUP($AZ309,LISTS\GRADE\MASTER.TABLE,3,0),VLOOKUP($AG309,LISTS\GRADE\MASTER.TABLE,3,0))  ),VLOOKUP($AZ309,LISTS\GRADE\MASTER.TABLE,3,0))  )),"")</f>
        <v/>
      </c>
      <c r="BU309" s="41" t="str">
        <f t="shared" si="404"/>
        <v/>
      </c>
      <c r="BZ309" s="11" t="str">
        <f t="shared" ca="1" si="387"/>
        <v/>
      </c>
      <c r="CB309" s="11" t="str">
        <f t="shared" si="405"/>
        <v/>
      </c>
    </row>
    <row r="310" spans="2:80" ht="22.5" hidden="1" customHeight="1" thickTop="1" thickBot="1">
      <c r="B310" s="201" t="str">
        <f t="shared" si="392"/>
        <v/>
      </c>
      <c r="F310" s="1">
        <v>110</v>
      </c>
      <c r="J310" s="146" t="str">
        <f t="shared" si="406"/>
        <v/>
      </c>
      <c r="K310" s="140"/>
      <c r="R310" s="11" t="str">
        <f t="shared" ca="1" si="372"/>
        <v/>
      </c>
      <c r="V310" s="11" t="str">
        <f t="shared" ca="1" si="386"/>
        <v/>
      </c>
      <c r="X310" s="11" t="str">
        <f t="shared" si="393"/>
        <v/>
      </c>
      <c r="AB310" s="18"/>
      <c r="AC310" s="38">
        <v>10</v>
      </c>
      <c r="AD310" s="20"/>
      <c r="AE310" s="18"/>
      <c r="AF310" s="11" t="str">
        <f t="shared" si="394"/>
        <v/>
      </c>
      <c r="AG310" s="40" t="str">
        <f t="shared" si="395"/>
        <v/>
      </c>
      <c r="AH310" s="28"/>
      <c r="AI310" s="235" t="str">
        <f t="shared" si="396"/>
        <v/>
      </c>
      <c r="AJ310" s="236"/>
      <c r="AK310" s="236"/>
      <c r="AL310" s="236"/>
      <c r="AM310" s="236"/>
      <c r="AN310" s="236"/>
      <c r="AO310" s="236"/>
      <c r="AP310" s="236"/>
      <c r="AQ310" s="237"/>
      <c r="AR310" s="28"/>
      <c r="AS310" s="147" t="str">
        <f t="shared" si="397"/>
        <v/>
      </c>
      <c r="AT310" s="19"/>
      <c r="AU310" s="11"/>
      <c r="AV310" s="20"/>
      <c r="AZ310" s="36" t="str">
        <f t="shared" si="398"/>
        <v/>
      </c>
      <c r="BB310" s="36" t="str">
        <f t="shared" ca="1" si="399"/>
        <v/>
      </c>
      <c r="BC310" s="36" t="str">
        <f t="shared" ca="1" si="400"/>
        <v/>
      </c>
      <c r="BD310" s="36" t="str">
        <f t="shared" ca="1" si="407"/>
        <v/>
      </c>
      <c r="BM310" s="39" t="str">
        <f t="shared" si="401"/>
        <v/>
      </c>
      <c r="BO310" s="39" t="str">
        <f t="shared" si="402"/>
        <v/>
      </c>
      <c r="BQ310" s="39" t="str">
        <f t="shared" si="403"/>
        <v/>
      </c>
      <c r="BS310" s="41" t="str">
        <f>IFERROR(IF($AF310="","",IF(BO310="","",  IF(CALCULATOR\VALUE\RTK\GRADE.SOURCE\LOOKUP="COU.RD",(  IF($AG310="",VLOOKUP($AZ310,LISTS\GRADE\MASTER.TABLE,3,0),VLOOKUP($AG310,LISTS\GRADE\MASTER.TABLE,3,0))  ),VLOOKUP($AZ310,LISTS\GRADE\MASTER.TABLE,3,0))  )),"")</f>
        <v/>
      </c>
      <c r="BU310" s="41" t="str">
        <f t="shared" si="404"/>
        <v/>
      </c>
      <c r="BZ310" s="11" t="str">
        <f t="shared" ca="1" si="387"/>
        <v/>
      </c>
      <c r="CB310" s="11" t="str">
        <f t="shared" si="405"/>
        <v/>
      </c>
    </row>
    <row r="311" spans="2:80" ht="22.5" hidden="1" customHeight="1" thickTop="1" thickBot="1">
      <c r="B311" s="201" t="str">
        <f t="shared" si="392"/>
        <v/>
      </c>
      <c r="F311" s="1">
        <v>111</v>
      </c>
      <c r="J311" s="146" t="str">
        <f t="shared" si="406"/>
        <v/>
      </c>
      <c r="K311" s="140"/>
      <c r="R311" s="11" t="str">
        <f t="shared" ca="1" si="372"/>
        <v/>
      </c>
      <c r="V311" s="11" t="str">
        <f t="shared" ca="1" si="386"/>
        <v/>
      </c>
      <c r="X311" s="11" t="str">
        <f t="shared" si="393"/>
        <v/>
      </c>
      <c r="AB311" s="18"/>
      <c r="AC311" s="38">
        <v>11</v>
      </c>
      <c r="AD311" s="20"/>
      <c r="AE311" s="18"/>
      <c r="AF311" s="11" t="str">
        <f t="shared" si="394"/>
        <v/>
      </c>
      <c r="AG311" s="40" t="str">
        <f t="shared" si="395"/>
        <v/>
      </c>
      <c r="AH311" s="28"/>
      <c r="AI311" s="235" t="str">
        <f t="shared" si="396"/>
        <v/>
      </c>
      <c r="AJ311" s="236"/>
      <c r="AK311" s="236"/>
      <c r="AL311" s="236"/>
      <c r="AM311" s="236"/>
      <c r="AN311" s="236"/>
      <c r="AO311" s="236"/>
      <c r="AP311" s="236"/>
      <c r="AQ311" s="237"/>
      <c r="AR311" s="28"/>
      <c r="AS311" s="147" t="str">
        <f t="shared" si="397"/>
        <v/>
      </c>
      <c r="AT311" s="19"/>
      <c r="AU311" s="11"/>
      <c r="AV311" s="20"/>
      <c r="AZ311" s="36" t="str">
        <f t="shared" si="398"/>
        <v/>
      </c>
      <c r="BB311" s="36" t="str">
        <f t="shared" ca="1" si="399"/>
        <v/>
      </c>
      <c r="BC311" s="36" t="str">
        <f t="shared" ca="1" si="400"/>
        <v/>
      </c>
      <c r="BD311" s="36" t="str">
        <f t="shared" ca="1" si="407"/>
        <v/>
      </c>
      <c r="BM311" s="39" t="str">
        <f t="shared" si="401"/>
        <v/>
      </c>
      <c r="BO311" s="39" t="str">
        <f t="shared" si="402"/>
        <v/>
      </c>
      <c r="BQ311" s="39" t="str">
        <f t="shared" si="403"/>
        <v/>
      </c>
      <c r="BS311" s="41" t="str">
        <f>IFERROR(IF($AF311="","",IF(BO311="","",  IF(CALCULATOR\VALUE\RTK\GRADE.SOURCE\LOOKUP="COU.RD",(  IF($AG311="",VLOOKUP($AZ311,LISTS\GRADE\MASTER.TABLE,3,0),VLOOKUP($AG311,LISTS\GRADE\MASTER.TABLE,3,0))  ),VLOOKUP($AZ311,LISTS\GRADE\MASTER.TABLE,3,0))  )),"")</f>
        <v/>
      </c>
      <c r="BU311" s="41" t="str">
        <f t="shared" si="404"/>
        <v/>
      </c>
      <c r="BZ311" s="11" t="str">
        <f t="shared" ca="1" si="387"/>
        <v/>
      </c>
      <c r="CB311" s="11" t="str">
        <f t="shared" si="405"/>
        <v/>
      </c>
    </row>
    <row r="312" spans="2:80" ht="22.5" hidden="1" customHeight="1" thickTop="1" thickBot="1">
      <c r="B312" s="201" t="str">
        <f t="shared" si="392"/>
        <v/>
      </c>
      <c r="F312" s="1">
        <v>112</v>
      </c>
      <c r="J312" s="146" t="str">
        <f t="shared" si="406"/>
        <v/>
      </c>
      <c r="K312" s="140"/>
      <c r="R312" s="11" t="str">
        <f t="shared" ca="1" si="372"/>
        <v/>
      </c>
      <c r="V312" s="11" t="str">
        <f t="shared" ca="1" si="386"/>
        <v/>
      </c>
      <c r="X312" s="11" t="str">
        <f t="shared" si="393"/>
        <v/>
      </c>
      <c r="AB312" s="18"/>
      <c r="AC312" s="38">
        <v>12</v>
      </c>
      <c r="AD312" s="20"/>
      <c r="AE312" s="18"/>
      <c r="AF312" s="11" t="str">
        <f t="shared" si="394"/>
        <v/>
      </c>
      <c r="AG312" s="40" t="str">
        <f t="shared" si="395"/>
        <v/>
      </c>
      <c r="AH312" s="28"/>
      <c r="AI312" s="235" t="str">
        <f t="shared" si="396"/>
        <v/>
      </c>
      <c r="AJ312" s="236"/>
      <c r="AK312" s="236"/>
      <c r="AL312" s="236"/>
      <c r="AM312" s="236"/>
      <c r="AN312" s="236"/>
      <c r="AO312" s="236"/>
      <c r="AP312" s="236"/>
      <c r="AQ312" s="237"/>
      <c r="AR312" s="28"/>
      <c r="AS312" s="147" t="str">
        <f t="shared" si="397"/>
        <v/>
      </c>
      <c r="AT312" s="19"/>
      <c r="AU312" s="11"/>
      <c r="AV312" s="20"/>
      <c r="AZ312" s="36" t="str">
        <f t="shared" si="398"/>
        <v/>
      </c>
      <c r="BB312" s="36" t="str">
        <f t="shared" ca="1" si="399"/>
        <v/>
      </c>
      <c r="BC312" s="36" t="str">
        <f t="shared" ca="1" si="400"/>
        <v/>
      </c>
      <c r="BD312" s="36" t="str">
        <f t="shared" ca="1" si="407"/>
        <v/>
      </c>
      <c r="BM312" s="39" t="str">
        <f t="shared" si="401"/>
        <v/>
      </c>
      <c r="BO312" s="39" t="str">
        <f t="shared" si="402"/>
        <v/>
      </c>
      <c r="BQ312" s="39" t="str">
        <f t="shared" si="403"/>
        <v/>
      </c>
      <c r="BS312" s="41" t="str">
        <f>IFERROR(IF($AF312="","",IF(BO312="","",  IF(CALCULATOR\VALUE\RTK\GRADE.SOURCE\LOOKUP="COU.RD",(  IF($AG312="",VLOOKUP($AZ312,LISTS\GRADE\MASTER.TABLE,3,0),VLOOKUP($AG312,LISTS\GRADE\MASTER.TABLE,3,0))  ),VLOOKUP($AZ312,LISTS\GRADE\MASTER.TABLE,3,0))  )),"")</f>
        <v/>
      </c>
      <c r="BU312" s="41" t="str">
        <f t="shared" si="404"/>
        <v/>
      </c>
      <c r="BZ312" s="11" t="str">
        <f t="shared" ca="1" si="387"/>
        <v/>
      </c>
      <c r="CB312" s="11" t="str">
        <f t="shared" si="405"/>
        <v/>
      </c>
    </row>
    <row r="313" spans="2:80" ht="22.5" hidden="1" customHeight="1" thickTop="1" thickBot="1">
      <c r="B313" s="201" t="str">
        <f t="shared" si="392"/>
        <v/>
      </c>
      <c r="F313" s="1">
        <v>113</v>
      </c>
      <c r="J313" s="146" t="str">
        <f t="shared" si="406"/>
        <v/>
      </c>
      <c r="K313" s="140"/>
      <c r="R313" s="11" t="str">
        <f t="shared" ca="1" si="372"/>
        <v/>
      </c>
      <c r="V313" s="11" t="str">
        <f t="shared" ca="1" si="386"/>
        <v/>
      </c>
      <c r="X313" s="11" t="str">
        <f t="shared" si="393"/>
        <v/>
      </c>
      <c r="AB313" s="18"/>
      <c r="AC313" s="38">
        <v>13</v>
      </c>
      <c r="AD313" s="20"/>
      <c r="AE313" s="18"/>
      <c r="AF313" s="11" t="str">
        <f t="shared" si="394"/>
        <v/>
      </c>
      <c r="AG313" s="40" t="str">
        <f t="shared" si="395"/>
        <v/>
      </c>
      <c r="AH313" s="28"/>
      <c r="AI313" s="235" t="str">
        <f t="shared" si="396"/>
        <v/>
      </c>
      <c r="AJ313" s="236"/>
      <c r="AK313" s="236"/>
      <c r="AL313" s="236"/>
      <c r="AM313" s="236"/>
      <c r="AN313" s="236"/>
      <c r="AO313" s="236"/>
      <c r="AP313" s="236"/>
      <c r="AQ313" s="237"/>
      <c r="AR313" s="28"/>
      <c r="AS313" s="147" t="str">
        <f t="shared" si="397"/>
        <v/>
      </c>
      <c r="AT313" s="19"/>
      <c r="AU313" s="11"/>
      <c r="AV313" s="20"/>
      <c r="AZ313" s="36" t="str">
        <f t="shared" si="398"/>
        <v/>
      </c>
      <c r="BB313" s="36" t="str">
        <f t="shared" ca="1" si="399"/>
        <v/>
      </c>
      <c r="BC313" s="36" t="str">
        <f t="shared" ca="1" si="400"/>
        <v/>
      </c>
      <c r="BD313" s="36" t="str">
        <f t="shared" ca="1" si="407"/>
        <v/>
      </c>
      <c r="BM313" s="39" t="str">
        <f t="shared" si="401"/>
        <v/>
      </c>
      <c r="BO313" s="39" t="str">
        <f t="shared" si="402"/>
        <v/>
      </c>
      <c r="BQ313" s="39" t="str">
        <f t="shared" si="403"/>
        <v/>
      </c>
      <c r="BS313" s="41" t="str">
        <f>IFERROR(IF($AF313="","",IF(BO313="","",  IF(CALCULATOR\VALUE\RTK\GRADE.SOURCE\LOOKUP="COU.RD",(  IF($AG313="",VLOOKUP($AZ313,LISTS\GRADE\MASTER.TABLE,3,0),VLOOKUP($AG313,LISTS\GRADE\MASTER.TABLE,3,0))  ),VLOOKUP($AZ313,LISTS\GRADE\MASTER.TABLE,3,0))  )),"")</f>
        <v/>
      </c>
      <c r="BU313" s="41" t="str">
        <f t="shared" si="404"/>
        <v/>
      </c>
      <c r="BZ313" s="11" t="str">
        <f t="shared" ca="1" si="387"/>
        <v/>
      </c>
      <c r="CB313" s="11" t="str">
        <f t="shared" si="405"/>
        <v/>
      </c>
    </row>
    <row r="314" spans="2:80" ht="22.5" hidden="1" customHeight="1" thickTop="1" thickBot="1">
      <c r="B314" s="201" t="str">
        <f t="shared" si="392"/>
        <v/>
      </c>
      <c r="F314" s="1">
        <v>114</v>
      </c>
      <c r="J314" s="146" t="str">
        <f t="shared" si="406"/>
        <v/>
      </c>
      <c r="K314" s="140"/>
      <c r="R314" s="11" t="str">
        <f t="shared" ca="1" si="372"/>
        <v/>
      </c>
      <c r="V314" s="11" t="str">
        <f t="shared" ca="1" si="386"/>
        <v/>
      </c>
      <c r="X314" s="11" t="str">
        <f t="shared" si="393"/>
        <v/>
      </c>
      <c r="AB314" s="18"/>
      <c r="AC314" s="38">
        <v>14</v>
      </c>
      <c r="AD314" s="20"/>
      <c r="AE314" s="18"/>
      <c r="AF314" s="11" t="str">
        <f t="shared" si="394"/>
        <v/>
      </c>
      <c r="AG314" s="40" t="str">
        <f t="shared" si="395"/>
        <v/>
      </c>
      <c r="AH314" s="28"/>
      <c r="AI314" s="235" t="str">
        <f t="shared" si="396"/>
        <v/>
      </c>
      <c r="AJ314" s="236"/>
      <c r="AK314" s="236"/>
      <c r="AL314" s="236"/>
      <c r="AM314" s="236"/>
      <c r="AN314" s="236"/>
      <c r="AO314" s="236"/>
      <c r="AP314" s="236"/>
      <c r="AQ314" s="237"/>
      <c r="AR314" s="28"/>
      <c r="AS314" s="147" t="str">
        <f t="shared" si="397"/>
        <v/>
      </c>
      <c r="AT314" s="19"/>
      <c r="AU314" s="11"/>
      <c r="AV314" s="20"/>
      <c r="AZ314" s="36" t="str">
        <f t="shared" si="398"/>
        <v/>
      </c>
      <c r="BB314" s="36" t="str">
        <f t="shared" ca="1" si="399"/>
        <v/>
      </c>
      <c r="BC314" s="36" t="str">
        <f t="shared" ca="1" si="400"/>
        <v/>
      </c>
      <c r="BD314" s="36" t="str">
        <f t="shared" ca="1" si="407"/>
        <v/>
      </c>
      <c r="BM314" s="39" t="str">
        <f t="shared" si="401"/>
        <v/>
      </c>
      <c r="BO314" s="39" t="str">
        <f t="shared" si="402"/>
        <v/>
      </c>
      <c r="BQ314" s="39" t="str">
        <f t="shared" si="403"/>
        <v/>
      </c>
      <c r="BS314" s="41" t="str">
        <f>IFERROR(IF($AF314="","",IF(BO314="","",  IF(CALCULATOR\VALUE\RTK\GRADE.SOURCE\LOOKUP="COU.RD",(  IF($AG314="",VLOOKUP($AZ314,LISTS\GRADE\MASTER.TABLE,3,0),VLOOKUP($AG314,LISTS\GRADE\MASTER.TABLE,3,0))  ),VLOOKUP($AZ314,LISTS\GRADE\MASTER.TABLE,3,0))  )),"")</f>
        <v/>
      </c>
      <c r="BU314" s="41" t="str">
        <f t="shared" si="404"/>
        <v/>
      </c>
      <c r="BZ314" s="11" t="str">
        <f t="shared" ca="1" si="387"/>
        <v/>
      </c>
      <c r="CB314" s="11" t="str">
        <f t="shared" si="405"/>
        <v/>
      </c>
    </row>
    <row r="315" spans="2:80" ht="22.5" hidden="1" customHeight="1" thickTop="1" thickBot="1">
      <c r="B315" s="201" t="str">
        <f t="shared" si="392"/>
        <v/>
      </c>
      <c r="F315" s="1">
        <v>115</v>
      </c>
      <c r="J315" s="146" t="str">
        <f t="shared" si="406"/>
        <v/>
      </c>
      <c r="K315" s="140"/>
      <c r="R315" s="11" t="str">
        <f t="shared" ca="1" si="372"/>
        <v/>
      </c>
      <c r="V315" s="11" t="str">
        <f t="shared" ca="1" si="386"/>
        <v/>
      </c>
      <c r="X315" s="11" t="str">
        <f t="shared" si="393"/>
        <v/>
      </c>
      <c r="AB315" s="18"/>
      <c r="AC315" s="38">
        <v>15</v>
      </c>
      <c r="AD315" s="20"/>
      <c r="AE315" s="18"/>
      <c r="AF315" s="11" t="str">
        <f t="shared" si="394"/>
        <v/>
      </c>
      <c r="AG315" s="40" t="str">
        <f t="shared" si="395"/>
        <v/>
      </c>
      <c r="AH315" s="28"/>
      <c r="AI315" s="235" t="str">
        <f t="shared" si="396"/>
        <v/>
      </c>
      <c r="AJ315" s="236"/>
      <c r="AK315" s="236"/>
      <c r="AL315" s="236"/>
      <c r="AM315" s="236"/>
      <c r="AN315" s="236"/>
      <c r="AO315" s="236"/>
      <c r="AP315" s="236"/>
      <c r="AQ315" s="237"/>
      <c r="AR315" s="28"/>
      <c r="AS315" s="147" t="str">
        <f t="shared" si="397"/>
        <v/>
      </c>
      <c r="AT315" s="19"/>
      <c r="AU315" s="11"/>
      <c r="AV315" s="20"/>
      <c r="AZ315" s="36" t="str">
        <f t="shared" si="398"/>
        <v/>
      </c>
      <c r="BB315" s="36" t="str">
        <f t="shared" ca="1" si="399"/>
        <v/>
      </c>
      <c r="BC315" s="36" t="str">
        <f t="shared" ca="1" si="400"/>
        <v/>
      </c>
      <c r="BD315" s="36" t="str">
        <f t="shared" ca="1" si="407"/>
        <v/>
      </c>
      <c r="BM315" s="39" t="str">
        <f t="shared" si="401"/>
        <v/>
      </c>
      <c r="BO315" s="39" t="str">
        <f t="shared" si="402"/>
        <v/>
      </c>
      <c r="BQ315" s="39" t="str">
        <f t="shared" si="403"/>
        <v/>
      </c>
      <c r="BS315" s="41" t="str">
        <f>IFERROR(IF($AF315="","",IF(BO315="","",  IF(CALCULATOR\VALUE\RTK\GRADE.SOURCE\LOOKUP="COU.RD",(  IF($AG315="",VLOOKUP($AZ315,LISTS\GRADE\MASTER.TABLE,3,0),VLOOKUP($AG315,LISTS\GRADE\MASTER.TABLE,3,0))  ),VLOOKUP($AZ315,LISTS\GRADE\MASTER.TABLE,3,0))  )),"")</f>
        <v/>
      </c>
      <c r="BU315" s="41" t="str">
        <f t="shared" si="404"/>
        <v/>
      </c>
      <c r="BZ315" s="11" t="str">
        <f t="shared" ca="1" si="387"/>
        <v/>
      </c>
      <c r="CB315" s="11" t="str">
        <f t="shared" si="405"/>
        <v/>
      </c>
    </row>
    <row r="316" spans="2:80" ht="22.5" hidden="1" customHeight="1" thickTop="1" thickBot="1">
      <c r="B316" s="201" t="str">
        <f t="shared" si="392"/>
        <v/>
      </c>
      <c r="F316" s="1">
        <v>116</v>
      </c>
      <c r="J316" s="146" t="str">
        <f t="shared" si="406"/>
        <v/>
      </c>
      <c r="K316" s="140"/>
      <c r="R316" s="11" t="str">
        <f t="shared" ca="1" si="372"/>
        <v/>
      </c>
      <c r="V316" s="11" t="str">
        <f t="shared" ca="1" si="386"/>
        <v/>
      </c>
      <c r="X316" s="11" t="str">
        <f t="shared" si="393"/>
        <v/>
      </c>
      <c r="AB316" s="18"/>
      <c r="AC316" s="38">
        <v>16</v>
      </c>
      <c r="AD316" s="20"/>
      <c r="AE316" s="18"/>
      <c r="AF316" s="11" t="str">
        <f t="shared" si="394"/>
        <v/>
      </c>
      <c r="AG316" s="40" t="str">
        <f t="shared" si="395"/>
        <v/>
      </c>
      <c r="AH316" s="28"/>
      <c r="AI316" s="235" t="str">
        <f t="shared" si="396"/>
        <v/>
      </c>
      <c r="AJ316" s="236"/>
      <c r="AK316" s="236"/>
      <c r="AL316" s="236"/>
      <c r="AM316" s="236"/>
      <c r="AN316" s="236"/>
      <c r="AO316" s="236"/>
      <c r="AP316" s="236"/>
      <c r="AQ316" s="237"/>
      <c r="AR316" s="28"/>
      <c r="AS316" s="147" t="str">
        <f t="shared" si="397"/>
        <v/>
      </c>
      <c r="AT316" s="19"/>
      <c r="AU316" s="11"/>
      <c r="AV316" s="20"/>
      <c r="AZ316" s="36" t="str">
        <f t="shared" si="398"/>
        <v/>
      </c>
      <c r="BB316" s="36" t="str">
        <f t="shared" ca="1" si="399"/>
        <v/>
      </c>
      <c r="BC316" s="36" t="str">
        <f t="shared" ca="1" si="400"/>
        <v/>
      </c>
      <c r="BD316" s="36" t="str">
        <f t="shared" ca="1" si="407"/>
        <v/>
      </c>
      <c r="BM316" s="39" t="str">
        <f t="shared" si="401"/>
        <v/>
      </c>
      <c r="BO316" s="39" t="str">
        <f t="shared" si="402"/>
        <v/>
      </c>
      <c r="BQ316" s="39" t="str">
        <f t="shared" si="403"/>
        <v/>
      </c>
      <c r="BS316" s="41" t="str">
        <f>IFERROR(IF($AF316="","",IF(BO316="","",  IF(CALCULATOR\VALUE\RTK\GRADE.SOURCE\LOOKUP="COU.RD",(  IF($AG316="",VLOOKUP($AZ316,LISTS\GRADE\MASTER.TABLE,3,0),VLOOKUP($AG316,LISTS\GRADE\MASTER.TABLE,3,0))  ),VLOOKUP($AZ316,LISTS\GRADE\MASTER.TABLE,3,0))  )),"")</f>
        <v/>
      </c>
      <c r="BU316" s="41" t="str">
        <f t="shared" si="404"/>
        <v/>
      </c>
      <c r="BZ316" s="11" t="str">
        <f t="shared" ca="1" si="387"/>
        <v/>
      </c>
      <c r="CB316" s="11" t="str">
        <f t="shared" si="405"/>
        <v/>
      </c>
    </row>
    <row r="317" spans="2:80" ht="22.5" hidden="1" customHeight="1" thickTop="1" thickBot="1">
      <c r="B317" s="201" t="str">
        <f t="shared" si="392"/>
        <v/>
      </c>
      <c r="F317" s="1">
        <v>117</v>
      </c>
      <c r="J317" s="146" t="str">
        <f t="shared" si="406"/>
        <v/>
      </c>
      <c r="K317" s="140"/>
      <c r="R317" s="11" t="str">
        <f t="shared" ca="1" si="372"/>
        <v/>
      </c>
      <c r="V317" s="11" t="str">
        <f t="shared" ca="1" si="386"/>
        <v/>
      </c>
      <c r="X317" s="11" t="str">
        <f t="shared" si="393"/>
        <v/>
      </c>
      <c r="AB317" s="18"/>
      <c r="AC317" s="38">
        <v>17</v>
      </c>
      <c r="AD317" s="20"/>
      <c r="AE317" s="18"/>
      <c r="AF317" s="11" t="str">
        <f t="shared" si="394"/>
        <v/>
      </c>
      <c r="AG317" s="40" t="str">
        <f t="shared" si="395"/>
        <v/>
      </c>
      <c r="AH317" s="28"/>
      <c r="AI317" s="235" t="str">
        <f t="shared" si="396"/>
        <v/>
      </c>
      <c r="AJ317" s="236"/>
      <c r="AK317" s="236"/>
      <c r="AL317" s="236"/>
      <c r="AM317" s="236"/>
      <c r="AN317" s="236"/>
      <c r="AO317" s="236"/>
      <c r="AP317" s="236"/>
      <c r="AQ317" s="237"/>
      <c r="AR317" s="28"/>
      <c r="AS317" s="147" t="str">
        <f t="shared" si="397"/>
        <v/>
      </c>
      <c r="AT317" s="19"/>
      <c r="AU317" s="11"/>
      <c r="AV317" s="20"/>
      <c r="AZ317" s="36" t="str">
        <f t="shared" si="398"/>
        <v/>
      </c>
      <c r="BB317" s="36" t="str">
        <f t="shared" ca="1" si="399"/>
        <v/>
      </c>
      <c r="BC317" s="36" t="str">
        <f t="shared" ca="1" si="400"/>
        <v/>
      </c>
      <c r="BD317" s="36" t="str">
        <f t="shared" ca="1" si="407"/>
        <v/>
      </c>
      <c r="BM317" s="39" t="str">
        <f t="shared" si="401"/>
        <v/>
      </c>
      <c r="BO317" s="39" t="str">
        <f t="shared" si="402"/>
        <v/>
      </c>
      <c r="BQ317" s="39" t="str">
        <f t="shared" si="403"/>
        <v/>
      </c>
      <c r="BS317" s="41" t="str">
        <f>IFERROR(IF($AF317="","",IF(BO317="","",  IF(CALCULATOR\VALUE\RTK\GRADE.SOURCE\LOOKUP="COU.RD",(  IF($AG317="",VLOOKUP($AZ317,LISTS\GRADE\MASTER.TABLE,3,0),VLOOKUP($AG317,LISTS\GRADE\MASTER.TABLE,3,0))  ),VLOOKUP($AZ317,LISTS\GRADE\MASTER.TABLE,3,0))  )),"")</f>
        <v/>
      </c>
      <c r="BU317" s="41" t="str">
        <f t="shared" si="404"/>
        <v/>
      </c>
      <c r="BZ317" s="11" t="str">
        <f t="shared" ca="1" si="387"/>
        <v/>
      </c>
      <c r="CB317" s="11" t="str">
        <f t="shared" si="405"/>
        <v/>
      </c>
    </row>
    <row r="318" spans="2:80" ht="22.5" hidden="1" customHeight="1" thickTop="1" thickBot="1">
      <c r="B318" s="201" t="str">
        <f t="shared" si="392"/>
        <v/>
      </c>
      <c r="F318" s="1">
        <v>118</v>
      </c>
      <c r="J318" s="146" t="str">
        <f t="shared" si="406"/>
        <v/>
      </c>
      <c r="K318" s="140"/>
      <c r="R318" s="11" t="str">
        <f t="shared" ca="1" si="372"/>
        <v/>
      </c>
      <c r="V318" s="11" t="str">
        <f t="shared" ca="1" si="386"/>
        <v/>
      </c>
      <c r="X318" s="11" t="str">
        <f t="shared" si="393"/>
        <v/>
      </c>
      <c r="AB318" s="18"/>
      <c r="AC318" s="38">
        <v>18</v>
      </c>
      <c r="AD318" s="20"/>
      <c r="AE318" s="18"/>
      <c r="AF318" s="11" t="str">
        <f t="shared" si="394"/>
        <v/>
      </c>
      <c r="AG318" s="40" t="str">
        <f t="shared" si="395"/>
        <v/>
      </c>
      <c r="AH318" s="28"/>
      <c r="AI318" s="235" t="str">
        <f t="shared" si="396"/>
        <v/>
      </c>
      <c r="AJ318" s="236"/>
      <c r="AK318" s="236"/>
      <c r="AL318" s="236"/>
      <c r="AM318" s="236"/>
      <c r="AN318" s="236"/>
      <c r="AO318" s="236"/>
      <c r="AP318" s="236"/>
      <c r="AQ318" s="237"/>
      <c r="AR318" s="28"/>
      <c r="AS318" s="147" t="str">
        <f t="shared" si="397"/>
        <v/>
      </c>
      <c r="AT318" s="19"/>
      <c r="AU318" s="11"/>
      <c r="AV318" s="20"/>
      <c r="AZ318" s="36" t="str">
        <f t="shared" si="398"/>
        <v/>
      </c>
      <c r="BB318" s="36" t="str">
        <f t="shared" ca="1" si="399"/>
        <v/>
      </c>
      <c r="BC318" s="36" t="str">
        <f t="shared" ca="1" si="400"/>
        <v/>
      </c>
      <c r="BD318" s="36" t="str">
        <f t="shared" ca="1" si="407"/>
        <v/>
      </c>
      <c r="BM318" s="39" t="str">
        <f t="shared" si="401"/>
        <v/>
      </c>
      <c r="BO318" s="39" t="str">
        <f t="shared" si="402"/>
        <v/>
      </c>
      <c r="BQ318" s="39" t="str">
        <f t="shared" si="403"/>
        <v/>
      </c>
      <c r="BS318" s="41" t="str">
        <f>IFERROR(IF($AF318="","",IF(BO318="","",  IF(CALCULATOR\VALUE\RTK\GRADE.SOURCE\LOOKUP="COU.RD",(  IF($AG318="",VLOOKUP($AZ318,LISTS\GRADE\MASTER.TABLE,3,0),VLOOKUP($AG318,LISTS\GRADE\MASTER.TABLE,3,0))  ),VLOOKUP($AZ318,LISTS\GRADE\MASTER.TABLE,3,0))  )),"")</f>
        <v/>
      </c>
      <c r="BU318" s="41" t="str">
        <f t="shared" si="404"/>
        <v/>
      </c>
      <c r="BZ318" s="11" t="str">
        <f t="shared" ca="1" si="387"/>
        <v/>
      </c>
      <c r="CB318" s="11" t="str">
        <f t="shared" si="405"/>
        <v/>
      </c>
    </row>
    <row r="319" spans="2:80" ht="22.5" hidden="1" customHeight="1" thickTop="1" thickBot="1">
      <c r="B319" s="201" t="str">
        <f t="shared" si="392"/>
        <v/>
      </c>
      <c r="F319" s="1">
        <v>119</v>
      </c>
      <c r="J319" s="146" t="str">
        <f t="shared" si="406"/>
        <v/>
      </c>
      <c r="K319" s="140"/>
      <c r="R319" s="11" t="str">
        <f t="shared" ca="1" si="372"/>
        <v/>
      </c>
      <c r="V319" s="11" t="str">
        <f t="shared" ca="1" si="386"/>
        <v/>
      </c>
      <c r="X319" s="11" t="str">
        <f t="shared" si="393"/>
        <v/>
      </c>
      <c r="AB319" s="18"/>
      <c r="AC319" s="38">
        <v>19</v>
      </c>
      <c r="AD319" s="20"/>
      <c r="AE319" s="18"/>
      <c r="AF319" s="11" t="str">
        <f t="shared" si="394"/>
        <v/>
      </c>
      <c r="AG319" s="40" t="str">
        <f t="shared" si="395"/>
        <v/>
      </c>
      <c r="AH319" s="28"/>
      <c r="AI319" s="235" t="str">
        <f t="shared" si="396"/>
        <v/>
      </c>
      <c r="AJ319" s="236"/>
      <c r="AK319" s="236"/>
      <c r="AL319" s="236"/>
      <c r="AM319" s="236"/>
      <c r="AN319" s="236"/>
      <c r="AO319" s="236"/>
      <c r="AP319" s="236"/>
      <c r="AQ319" s="237"/>
      <c r="AR319" s="28"/>
      <c r="AS319" s="147" t="str">
        <f t="shared" si="397"/>
        <v/>
      </c>
      <c r="AT319" s="19"/>
      <c r="AU319" s="11"/>
      <c r="AV319" s="20"/>
      <c r="AZ319" s="36" t="str">
        <f t="shared" si="398"/>
        <v/>
      </c>
      <c r="BB319" s="36" t="str">
        <f t="shared" ca="1" si="399"/>
        <v/>
      </c>
      <c r="BC319" s="36" t="str">
        <f t="shared" ca="1" si="400"/>
        <v/>
      </c>
      <c r="BD319" s="36" t="str">
        <f t="shared" ca="1" si="407"/>
        <v/>
      </c>
      <c r="BM319" s="39" t="str">
        <f t="shared" si="401"/>
        <v/>
      </c>
      <c r="BO319" s="39" t="str">
        <f t="shared" si="402"/>
        <v/>
      </c>
      <c r="BQ319" s="39" t="str">
        <f t="shared" si="403"/>
        <v/>
      </c>
      <c r="BS319" s="41" t="str">
        <f>IFERROR(IF($AF319="","",IF(BO319="","",  IF(CALCULATOR\VALUE\RTK\GRADE.SOURCE\LOOKUP="COU.RD",(  IF($AG319="",VLOOKUP($AZ319,LISTS\GRADE\MASTER.TABLE,3,0),VLOOKUP($AG319,LISTS\GRADE\MASTER.TABLE,3,0))  ),VLOOKUP($AZ319,LISTS\GRADE\MASTER.TABLE,3,0))  )),"")</f>
        <v/>
      </c>
      <c r="BU319" s="41" t="str">
        <f t="shared" si="404"/>
        <v/>
      </c>
      <c r="BZ319" s="11" t="str">
        <f t="shared" ca="1" si="387"/>
        <v/>
      </c>
      <c r="CB319" s="11" t="str">
        <f t="shared" si="405"/>
        <v/>
      </c>
    </row>
    <row r="320" spans="2:80" ht="22.5" hidden="1" customHeight="1" thickTop="1" thickBot="1">
      <c r="B320" s="201" t="str">
        <f t="shared" si="392"/>
        <v/>
      </c>
      <c r="F320" s="1">
        <v>120</v>
      </c>
      <c r="J320" s="146" t="str">
        <f t="shared" si="406"/>
        <v/>
      </c>
      <c r="K320" s="140"/>
      <c r="R320" s="11" t="str">
        <f t="shared" ca="1" si="372"/>
        <v/>
      </c>
      <c r="V320" s="11" t="str">
        <f t="shared" ca="1" si="386"/>
        <v/>
      </c>
      <c r="X320" s="11" t="str">
        <f t="shared" si="393"/>
        <v/>
      </c>
      <c r="AB320" s="18"/>
      <c r="AC320" s="38">
        <v>20</v>
      </c>
      <c r="AD320" s="20"/>
      <c r="AE320" s="18"/>
      <c r="AF320" s="11" t="str">
        <f t="shared" si="394"/>
        <v/>
      </c>
      <c r="AG320" s="40" t="str">
        <f t="shared" si="395"/>
        <v/>
      </c>
      <c r="AH320" s="28"/>
      <c r="AI320" s="235" t="str">
        <f t="shared" si="396"/>
        <v/>
      </c>
      <c r="AJ320" s="236"/>
      <c r="AK320" s="236"/>
      <c r="AL320" s="236"/>
      <c r="AM320" s="236"/>
      <c r="AN320" s="236"/>
      <c r="AO320" s="236"/>
      <c r="AP320" s="236"/>
      <c r="AQ320" s="237"/>
      <c r="AR320" s="28"/>
      <c r="AS320" s="147" t="str">
        <f t="shared" si="397"/>
        <v/>
      </c>
      <c r="AT320" s="19"/>
      <c r="AU320" s="11"/>
      <c r="AV320" s="20"/>
      <c r="AZ320" s="36" t="str">
        <f t="shared" si="398"/>
        <v/>
      </c>
      <c r="BB320" s="36" t="str">
        <f t="shared" ca="1" si="399"/>
        <v/>
      </c>
      <c r="BC320" s="36" t="str">
        <f t="shared" ca="1" si="400"/>
        <v/>
      </c>
      <c r="BD320" s="36" t="str">
        <f t="shared" ca="1" si="407"/>
        <v/>
      </c>
      <c r="BM320" s="39" t="str">
        <f t="shared" si="401"/>
        <v/>
      </c>
      <c r="BO320" s="39" t="str">
        <f t="shared" si="402"/>
        <v/>
      </c>
      <c r="BQ320" s="39" t="str">
        <f t="shared" si="403"/>
        <v/>
      </c>
      <c r="BS320" s="41" t="str">
        <f>IFERROR(IF($AF320="","",IF(BO320="","",  IF(CALCULATOR\VALUE\RTK\GRADE.SOURCE\LOOKUP="COU.RD",(  IF($AG320="",VLOOKUP($AZ320,LISTS\GRADE\MASTER.TABLE,3,0),VLOOKUP($AG320,LISTS\GRADE\MASTER.TABLE,3,0))  ),VLOOKUP($AZ320,LISTS\GRADE\MASTER.TABLE,3,0))  )),"")</f>
        <v/>
      </c>
      <c r="BU320" s="41" t="str">
        <f t="shared" si="404"/>
        <v/>
      </c>
      <c r="BZ320" s="11" t="str">
        <f t="shared" ca="1" si="387"/>
        <v/>
      </c>
      <c r="CB320" s="11" t="str">
        <f t="shared" si="405"/>
        <v/>
      </c>
    </row>
    <row r="321" spans="2:112" ht="22.5" hidden="1" customHeight="1" thickTop="1" thickBot="1">
      <c r="B321" s="201" t="str">
        <f t="shared" si="392"/>
        <v/>
      </c>
      <c r="F321" s="1">
        <v>121</v>
      </c>
      <c r="J321" s="146" t="str">
        <f t="shared" si="406"/>
        <v/>
      </c>
      <c r="K321" s="140"/>
      <c r="R321" s="11" t="str">
        <f t="shared" ca="1" si="372"/>
        <v/>
      </c>
      <c r="V321" s="11" t="str">
        <f t="shared" ca="1" si="386"/>
        <v/>
      </c>
      <c r="X321" s="11" t="str">
        <f t="shared" si="393"/>
        <v/>
      </c>
      <c r="AB321" s="18"/>
      <c r="AC321" s="38">
        <v>21</v>
      </c>
      <c r="AD321" s="20"/>
      <c r="AE321" s="18"/>
      <c r="AF321" s="11" t="str">
        <f t="shared" si="394"/>
        <v/>
      </c>
      <c r="AG321" s="40" t="str">
        <f t="shared" si="395"/>
        <v/>
      </c>
      <c r="AH321" s="28"/>
      <c r="AI321" s="235" t="str">
        <f t="shared" si="396"/>
        <v/>
      </c>
      <c r="AJ321" s="236"/>
      <c r="AK321" s="236"/>
      <c r="AL321" s="236"/>
      <c r="AM321" s="236"/>
      <c r="AN321" s="236"/>
      <c r="AO321" s="236"/>
      <c r="AP321" s="236"/>
      <c r="AQ321" s="237"/>
      <c r="AR321" s="28"/>
      <c r="AS321" s="147" t="str">
        <f t="shared" si="397"/>
        <v/>
      </c>
      <c r="AT321" s="19"/>
      <c r="AU321" s="11"/>
      <c r="AV321" s="20"/>
      <c r="AZ321" s="36" t="str">
        <f t="shared" si="398"/>
        <v/>
      </c>
      <c r="BB321" s="36" t="str">
        <f t="shared" ca="1" si="399"/>
        <v/>
      </c>
      <c r="BC321" s="36" t="str">
        <f t="shared" ca="1" si="400"/>
        <v/>
      </c>
      <c r="BD321" s="36" t="str">
        <f t="shared" ca="1" si="407"/>
        <v/>
      </c>
      <c r="BM321" s="39" t="str">
        <f t="shared" si="401"/>
        <v/>
      </c>
      <c r="BO321" s="39" t="str">
        <f t="shared" si="402"/>
        <v/>
      </c>
      <c r="BQ321" s="39" t="str">
        <f t="shared" si="403"/>
        <v/>
      </c>
      <c r="BS321" s="41" t="str">
        <f>IFERROR(IF($AF321="","",IF(BO321="","",  IF(CALCULATOR\VALUE\RTK\GRADE.SOURCE\LOOKUP="COU.RD",(  IF($AG321="",VLOOKUP($AZ321,LISTS\GRADE\MASTER.TABLE,3,0),VLOOKUP($AG321,LISTS\GRADE\MASTER.TABLE,3,0))  ),VLOOKUP($AZ321,LISTS\GRADE\MASTER.TABLE,3,0))  )),"")</f>
        <v/>
      </c>
      <c r="BU321" s="41" t="str">
        <f t="shared" si="404"/>
        <v/>
      </c>
      <c r="BZ321" s="11" t="str">
        <f t="shared" ca="1" si="387"/>
        <v/>
      </c>
      <c r="CB321" s="11" t="str">
        <f t="shared" si="405"/>
        <v/>
      </c>
    </row>
    <row r="322" spans="2:112" ht="22.5" hidden="1" customHeight="1" thickTop="1" thickBot="1">
      <c r="B322" s="201" t="str">
        <f t="shared" si="392"/>
        <v/>
      </c>
      <c r="F322" s="1">
        <v>122</v>
      </c>
      <c r="J322" s="146" t="str">
        <f t="shared" si="406"/>
        <v/>
      </c>
      <c r="K322" s="140"/>
      <c r="R322" s="11" t="str">
        <f t="shared" ca="1" si="372"/>
        <v/>
      </c>
      <c r="V322" s="11" t="str">
        <f t="shared" ca="1" si="386"/>
        <v/>
      </c>
      <c r="X322" s="11" t="str">
        <f t="shared" si="393"/>
        <v/>
      </c>
      <c r="AB322" s="18"/>
      <c r="AC322" s="38">
        <v>22</v>
      </c>
      <c r="AD322" s="20"/>
      <c r="AE322" s="18"/>
      <c r="AF322" s="11" t="str">
        <f t="shared" si="394"/>
        <v/>
      </c>
      <c r="AG322" s="40" t="str">
        <f t="shared" si="395"/>
        <v/>
      </c>
      <c r="AH322" s="28"/>
      <c r="AI322" s="235" t="str">
        <f t="shared" si="396"/>
        <v/>
      </c>
      <c r="AJ322" s="236"/>
      <c r="AK322" s="236"/>
      <c r="AL322" s="236"/>
      <c r="AM322" s="236"/>
      <c r="AN322" s="236"/>
      <c r="AO322" s="236"/>
      <c r="AP322" s="236"/>
      <c r="AQ322" s="237"/>
      <c r="AR322" s="28"/>
      <c r="AS322" s="147" t="str">
        <f t="shared" si="397"/>
        <v/>
      </c>
      <c r="AT322" s="19"/>
      <c r="AU322" s="11"/>
      <c r="AV322" s="20"/>
      <c r="AZ322" s="36" t="str">
        <f t="shared" si="398"/>
        <v/>
      </c>
      <c r="BB322" s="36" t="str">
        <f t="shared" ca="1" si="399"/>
        <v/>
      </c>
      <c r="BC322" s="36" t="str">
        <f t="shared" ca="1" si="400"/>
        <v/>
      </c>
      <c r="BD322" s="36" t="str">
        <f t="shared" ca="1" si="407"/>
        <v/>
      </c>
      <c r="BM322" s="39" t="str">
        <f t="shared" si="401"/>
        <v/>
      </c>
      <c r="BO322" s="39" t="str">
        <f t="shared" si="402"/>
        <v/>
      </c>
      <c r="BQ322" s="39" t="str">
        <f t="shared" si="403"/>
        <v/>
      </c>
      <c r="BS322" s="41" t="str">
        <f>IFERROR(IF($AF322="","",IF(BO322="","",  IF(CALCULATOR\VALUE\RTK\GRADE.SOURCE\LOOKUP="COU.RD",(  IF($AG322="",VLOOKUP($AZ322,LISTS\GRADE\MASTER.TABLE,3,0),VLOOKUP($AG322,LISTS\GRADE\MASTER.TABLE,3,0))  ),VLOOKUP($AZ322,LISTS\GRADE\MASTER.TABLE,3,0))  )),"")</f>
        <v/>
      </c>
      <c r="BU322" s="41" t="str">
        <f t="shared" si="404"/>
        <v/>
      </c>
      <c r="BZ322" s="11" t="str">
        <f t="shared" ca="1" si="387"/>
        <v/>
      </c>
      <c r="CB322" s="11" t="str">
        <f t="shared" si="405"/>
        <v/>
      </c>
    </row>
    <row r="323" spans="2:112" ht="22.5" hidden="1" customHeight="1" thickTop="1" thickBot="1">
      <c r="B323" s="201" t="str">
        <f t="shared" si="392"/>
        <v/>
      </c>
      <c r="F323" s="1">
        <v>123</v>
      </c>
      <c r="J323" s="146" t="str">
        <f t="shared" si="406"/>
        <v/>
      </c>
      <c r="K323" s="140"/>
      <c r="R323" s="11" t="str">
        <f t="shared" ca="1" si="372"/>
        <v/>
      </c>
      <c r="V323" s="11" t="str">
        <f t="shared" ca="1" si="386"/>
        <v/>
      </c>
      <c r="X323" s="11" t="str">
        <f t="shared" si="393"/>
        <v/>
      </c>
      <c r="AB323" s="18"/>
      <c r="AC323" s="38">
        <v>23</v>
      </c>
      <c r="AD323" s="20"/>
      <c r="AE323" s="18"/>
      <c r="AF323" s="11" t="str">
        <f t="shared" si="394"/>
        <v/>
      </c>
      <c r="AG323" s="40" t="str">
        <f t="shared" si="395"/>
        <v/>
      </c>
      <c r="AH323" s="28"/>
      <c r="AI323" s="235" t="str">
        <f t="shared" si="396"/>
        <v/>
      </c>
      <c r="AJ323" s="236"/>
      <c r="AK323" s="236"/>
      <c r="AL323" s="236"/>
      <c r="AM323" s="236"/>
      <c r="AN323" s="236"/>
      <c r="AO323" s="236"/>
      <c r="AP323" s="236"/>
      <c r="AQ323" s="237"/>
      <c r="AR323" s="28"/>
      <c r="AS323" s="147" t="str">
        <f t="shared" si="397"/>
        <v/>
      </c>
      <c r="AT323" s="19"/>
      <c r="AU323" s="11"/>
      <c r="AV323" s="20"/>
      <c r="AZ323" s="36" t="str">
        <f t="shared" si="398"/>
        <v/>
      </c>
      <c r="BB323" s="36" t="str">
        <f t="shared" ca="1" si="399"/>
        <v/>
      </c>
      <c r="BC323" s="36" t="str">
        <f t="shared" ca="1" si="400"/>
        <v/>
      </c>
      <c r="BD323" s="36" t="str">
        <f t="shared" ca="1" si="407"/>
        <v/>
      </c>
      <c r="BM323" s="39" t="str">
        <f t="shared" si="401"/>
        <v/>
      </c>
      <c r="BO323" s="39" t="str">
        <f t="shared" si="402"/>
        <v/>
      </c>
      <c r="BQ323" s="39" t="str">
        <f t="shared" si="403"/>
        <v/>
      </c>
      <c r="BS323" s="41" t="str">
        <f>IFERROR(IF($AF323="","",IF(BO323="","",  IF(CALCULATOR\VALUE\RTK\GRADE.SOURCE\LOOKUP="COU.RD",(  IF($AG323="",VLOOKUP($AZ323,LISTS\GRADE\MASTER.TABLE,3,0),VLOOKUP($AG323,LISTS\GRADE\MASTER.TABLE,3,0))  ),VLOOKUP($AZ323,LISTS\GRADE\MASTER.TABLE,3,0))  )),"")</f>
        <v/>
      </c>
      <c r="BU323" s="41" t="str">
        <f t="shared" si="404"/>
        <v/>
      </c>
      <c r="BZ323" s="11" t="str">
        <f t="shared" ca="1" si="387"/>
        <v/>
      </c>
      <c r="CB323" s="11" t="str">
        <f t="shared" si="405"/>
        <v/>
      </c>
    </row>
    <row r="324" spans="2:112" ht="22.5" hidden="1" customHeight="1" thickTop="1" thickBot="1">
      <c r="B324" s="201" t="str">
        <f t="shared" si="392"/>
        <v/>
      </c>
      <c r="F324" s="1">
        <v>124</v>
      </c>
      <c r="J324" s="146" t="str">
        <f t="shared" si="406"/>
        <v/>
      </c>
      <c r="K324" s="140"/>
      <c r="R324" s="11" t="str">
        <f t="shared" ca="1" si="372"/>
        <v/>
      </c>
      <c r="V324" s="11" t="str">
        <f t="shared" ca="1" si="386"/>
        <v/>
      </c>
      <c r="X324" s="11" t="str">
        <f t="shared" si="393"/>
        <v/>
      </c>
      <c r="AB324" s="18"/>
      <c r="AC324" s="38">
        <v>24</v>
      </c>
      <c r="AD324" s="20"/>
      <c r="AE324" s="18"/>
      <c r="AF324" s="11" t="str">
        <f t="shared" si="394"/>
        <v/>
      </c>
      <c r="AG324" s="40" t="str">
        <f t="shared" si="395"/>
        <v/>
      </c>
      <c r="AH324" s="28"/>
      <c r="AI324" s="235" t="str">
        <f t="shared" si="396"/>
        <v/>
      </c>
      <c r="AJ324" s="236"/>
      <c r="AK324" s="236"/>
      <c r="AL324" s="236"/>
      <c r="AM324" s="236"/>
      <c r="AN324" s="236"/>
      <c r="AO324" s="236"/>
      <c r="AP324" s="236"/>
      <c r="AQ324" s="237"/>
      <c r="AR324" s="28"/>
      <c r="AS324" s="147" t="str">
        <f t="shared" si="397"/>
        <v/>
      </c>
      <c r="AT324" s="19"/>
      <c r="AU324" s="11"/>
      <c r="AV324" s="20"/>
      <c r="AZ324" s="36" t="str">
        <f t="shared" si="398"/>
        <v/>
      </c>
      <c r="BB324" s="36" t="str">
        <f t="shared" ca="1" si="399"/>
        <v/>
      </c>
      <c r="BC324" s="36" t="str">
        <f t="shared" ca="1" si="400"/>
        <v/>
      </c>
      <c r="BD324" s="36" t="str">
        <f t="shared" ca="1" si="407"/>
        <v/>
      </c>
      <c r="BM324" s="39" t="str">
        <f t="shared" si="401"/>
        <v/>
      </c>
      <c r="BO324" s="39" t="str">
        <f t="shared" si="402"/>
        <v/>
      </c>
      <c r="BQ324" s="39" t="str">
        <f t="shared" si="403"/>
        <v/>
      </c>
      <c r="BS324" s="41" t="str">
        <f>IFERROR(IF($AF324="","",IF(BO324="","",  IF(CALCULATOR\VALUE\RTK\GRADE.SOURCE\LOOKUP="COU.RD",(  IF($AG324="",VLOOKUP($AZ324,LISTS\GRADE\MASTER.TABLE,3,0),VLOOKUP($AG324,LISTS\GRADE\MASTER.TABLE,3,0))  ),VLOOKUP($AZ324,LISTS\GRADE\MASTER.TABLE,3,0))  )),"")</f>
        <v/>
      </c>
      <c r="BU324" s="41" t="str">
        <f t="shared" si="404"/>
        <v/>
      </c>
      <c r="BZ324" s="11" t="str">
        <f t="shared" ca="1" si="387"/>
        <v/>
      </c>
      <c r="CB324" s="11" t="str">
        <f t="shared" si="405"/>
        <v/>
      </c>
    </row>
    <row r="325" spans="2:112" ht="22.5" hidden="1" customHeight="1" thickTop="1" thickBot="1">
      <c r="B325" s="201" t="str">
        <f t="shared" si="392"/>
        <v/>
      </c>
      <c r="F325" s="1">
        <v>125</v>
      </c>
      <c r="J325" s="146" t="str">
        <f t="shared" si="406"/>
        <v/>
      </c>
      <c r="K325" s="140"/>
      <c r="R325" s="11" t="str">
        <f t="shared" ca="1" si="372"/>
        <v/>
      </c>
      <c r="V325" s="11" t="str">
        <f t="shared" ca="1" si="386"/>
        <v/>
      </c>
      <c r="X325" s="11" t="str">
        <f t="shared" si="393"/>
        <v/>
      </c>
      <c r="AB325" s="18"/>
      <c r="AC325" s="38">
        <v>25</v>
      </c>
      <c r="AD325" s="20"/>
      <c r="AE325" s="18"/>
      <c r="AF325" s="11" t="str">
        <f t="shared" si="394"/>
        <v/>
      </c>
      <c r="AG325" s="40" t="str">
        <f t="shared" si="395"/>
        <v/>
      </c>
      <c r="AH325" s="28"/>
      <c r="AI325" s="235" t="str">
        <f t="shared" si="396"/>
        <v/>
      </c>
      <c r="AJ325" s="236"/>
      <c r="AK325" s="236"/>
      <c r="AL325" s="236"/>
      <c r="AM325" s="236"/>
      <c r="AN325" s="236"/>
      <c r="AO325" s="236"/>
      <c r="AP325" s="236"/>
      <c r="AQ325" s="237"/>
      <c r="AR325" s="28"/>
      <c r="AS325" s="147" t="str">
        <f t="shared" si="397"/>
        <v/>
      </c>
      <c r="AT325" s="19"/>
      <c r="AU325" s="11"/>
      <c r="AV325" s="20"/>
      <c r="AZ325" s="36" t="str">
        <f t="shared" si="398"/>
        <v/>
      </c>
      <c r="BB325" s="36" t="str">
        <f t="shared" ca="1" si="399"/>
        <v/>
      </c>
      <c r="BC325" s="36" t="str">
        <f t="shared" ca="1" si="400"/>
        <v/>
      </c>
      <c r="BD325" s="36" t="str">
        <f t="shared" ca="1" si="407"/>
        <v/>
      </c>
      <c r="BM325" s="39" t="str">
        <f t="shared" si="401"/>
        <v/>
      </c>
      <c r="BO325" s="39" t="str">
        <f t="shared" si="402"/>
        <v/>
      </c>
      <c r="BQ325" s="39" t="str">
        <f t="shared" si="403"/>
        <v/>
      </c>
      <c r="BS325" s="41" t="str">
        <f>IFERROR(IF($AF325="","",IF(BO325="","",  IF(CALCULATOR\VALUE\RTK\GRADE.SOURCE\LOOKUP="COU.RD",(  IF($AG325="",VLOOKUP($AZ325,LISTS\GRADE\MASTER.TABLE,3,0),VLOOKUP($AG325,LISTS\GRADE\MASTER.TABLE,3,0))  ),VLOOKUP($AZ325,LISTS\GRADE\MASTER.TABLE,3,0))  )),"")</f>
        <v/>
      </c>
      <c r="BU325" s="41" t="str">
        <f t="shared" si="404"/>
        <v/>
      </c>
      <c r="BZ325" s="11" t="str">
        <f t="shared" ca="1" si="387"/>
        <v/>
      </c>
      <c r="CB325" s="11" t="str">
        <f t="shared" si="405"/>
        <v/>
      </c>
      <c r="DC325" s="3"/>
      <c r="DD325" s="3"/>
      <c r="DE325" s="3"/>
      <c r="DF325" s="3"/>
      <c r="DG325" s="3"/>
      <c r="DH325" s="3"/>
    </row>
    <row r="326" spans="2:112" ht="9.9499999999999993" customHeight="1" thickTop="1" thickBot="1">
      <c r="AB326" s="21"/>
      <c r="AC326" s="22"/>
      <c r="AD326" s="24"/>
      <c r="AE326" s="21"/>
      <c r="AF326" s="22"/>
      <c r="AG326" s="22"/>
      <c r="AH326" s="23"/>
      <c r="AI326" s="22"/>
      <c r="AJ326" s="23"/>
      <c r="AK326" s="22"/>
      <c r="AL326" s="23"/>
      <c r="AM326" s="22"/>
      <c r="AN326" s="23"/>
      <c r="AO326" s="22"/>
      <c r="AP326" s="23"/>
      <c r="AQ326" s="22"/>
      <c r="AR326" s="23"/>
      <c r="AS326" s="22"/>
      <c r="AT326" s="23"/>
      <c r="AU326" s="23"/>
      <c r="AV326" s="24"/>
      <c r="DC326" s="3"/>
      <c r="DD326" s="3"/>
      <c r="DE326" s="3"/>
      <c r="DF326" s="3"/>
      <c r="DG326" s="3"/>
      <c r="DH326" s="3"/>
    </row>
    <row r="327" spans="2:112" ht="24.95" customHeight="1" thickTop="1" thickBot="1">
      <c r="J327" s="42">
        <f>IFERROR(COUNTIFS($J$301:$J$325,"&gt;"&amp;-100000),"")</f>
        <v>0</v>
      </c>
      <c r="BC327" s="38">
        <f ca="1">IFERROR(COUNTIFS($BC$301:$BC$325,"&gt;"""),"")</f>
        <v>0</v>
      </c>
      <c r="BK327" s="4"/>
      <c r="DC327" s="3"/>
      <c r="DD327" s="3"/>
      <c r="DE327" s="3"/>
      <c r="DF327" s="3"/>
      <c r="DG327" s="3"/>
      <c r="DH327" s="3"/>
    </row>
    <row r="328" spans="2:112" ht="24.95" customHeight="1" thickTop="1">
      <c r="BK328" s="4"/>
      <c r="DC328" s="3"/>
      <c r="DD328" s="3"/>
      <c r="DE328" s="3"/>
      <c r="DF328" s="3"/>
      <c r="DG328" s="3"/>
      <c r="DH328" s="3"/>
    </row>
    <row r="329" spans="2:112" ht="24.95" customHeight="1">
      <c r="BK329" s="4"/>
      <c r="DC329" s="3"/>
      <c r="DD329" s="3"/>
      <c r="DE329" s="3"/>
      <c r="DF329" s="3"/>
      <c r="DG329" s="3"/>
      <c r="DH329" s="3"/>
    </row>
    <row r="330" spans="2:112" ht="24.95" customHeight="1">
      <c r="DC330" s="3"/>
      <c r="DD330" s="3"/>
      <c r="DE330" s="3"/>
      <c r="DF330" s="3"/>
      <c r="DG330" s="3"/>
      <c r="DH330" s="3"/>
    </row>
    <row r="331" spans="2:112" ht="24.95" hidden="1" customHeight="1">
      <c r="DC331" s="3"/>
      <c r="DD331" s="3"/>
      <c r="DE331" s="3"/>
      <c r="DF331" s="3"/>
      <c r="DG331" s="3"/>
      <c r="DH331" s="3"/>
    </row>
    <row r="332" spans="2:112" ht="24.95" hidden="1" customHeight="1">
      <c r="DC332" s="3"/>
      <c r="DD332" s="3"/>
      <c r="DE332" s="3"/>
      <c r="DF332" s="3"/>
      <c r="DG332" s="3"/>
      <c r="DH332" s="3"/>
    </row>
    <row r="333" spans="2:112" ht="24.95" hidden="1" customHeight="1">
      <c r="DC333" s="3"/>
      <c r="DD333" s="3"/>
      <c r="DE333" s="3"/>
      <c r="DF333" s="3"/>
      <c r="DG333" s="3"/>
      <c r="DH333" s="3"/>
    </row>
    <row r="334" spans="2:112" ht="24.95" hidden="1" customHeight="1">
      <c r="DC334" s="3"/>
      <c r="DD334" s="3"/>
      <c r="DE334" s="3"/>
      <c r="DF334" s="3"/>
      <c r="DG334" s="3"/>
      <c r="DH334" s="3"/>
    </row>
    <row r="335" spans="2:112" ht="24.95" hidden="1" customHeight="1">
      <c r="DC335" s="3"/>
      <c r="DD335" s="3"/>
      <c r="DE335" s="3"/>
      <c r="DF335" s="3"/>
      <c r="DG335" s="3"/>
      <c r="DH335" s="3"/>
    </row>
    <row r="336" spans="2:112" ht="24.95" hidden="1" customHeight="1"/>
    <row r="337" spans="14:48" ht="24.95" hidden="1" customHeight="1"/>
    <row r="338" spans="14:48" ht="24.95" hidden="1" customHeight="1"/>
    <row r="339" spans="14:48" ht="24.95" hidden="1" customHeight="1"/>
    <row r="340" spans="14:48" ht="24.95" hidden="1" customHeight="1"/>
    <row r="341" spans="14:48" ht="24.95" hidden="1" customHeight="1"/>
    <row r="342" spans="14:48" ht="24.95" hidden="1" customHeight="1" thickBot="1"/>
    <row r="343" spans="14:48" ht="9.75" hidden="1" customHeight="1" thickBot="1">
      <c r="AE343" s="58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60"/>
    </row>
    <row r="344" spans="14:48" ht="24.95" hidden="1" customHeight="1" thickBot="1">
      <c r="AC344" s="199" t="str">
        <f>IFERROR(IF(VIEW\LOOKUP&lt;&gt;VIEW\ADMIN,"","↑"),"")</f>
        <v/>
      </c>
      <c r="AE344" s="61"/>
      <c r="AF344" s="270" t="s">
        <v>1508</v>
      </c>
      <c r="AG344" s="270"/>
      <c r="AH344" s="270"/>
      <c r="AI344" s="270"/>
      <c r="AJ344" s="270"/>
      <c r="AK344" s="270"/>
      <c r="AL344" s="270"/>
      <c r="AM344" s="270"/>
      <c r="AN344" s="270"/>
      <c r="AO344" s="270"/>
      <c r="AP344" s="66"/>
      <c r="AQ344" s="271" t="s">
        <v>1709</v>
      </c>
      <c r="AR344" s="271"/>
      <c r="AS344" s="271"/>
      <c r="AT344" s="66"/>
      <c r="AU344" s="198" t="str">
        <f ca="1">CALCULATOR\\ENROLLMENT\DATESTAMP</f>
        <v/>
      </c>
      <c r="AV344" s="62"/>
    </row>
    <row r="345" spans="14:48" ht="9.75" hidden="1" customHeight="1" thickBot="1">
      <c r="AC345" s="312" t="s">
        <v>1511</v>
      </c>
      <c r="AE345" s="63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5"/>
    </row>
    <row r="346" spans="14:48" ht="9.9499999999999993" hidden="1" customHeight="1" thickBot="1">
      <c r="AC346" s="312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</row>
    <row r="347" spans="14:48" ht="20.100000000000001" hidden="1" customHeight="1" thickTop="1" thickBot="1">
      <c r="AC347" s="312"/>
      <c r="AF347" s="308" t="s">
        <v>1507</v>
      </c>
      <c r="AG347" s="309"/>
      <c r="AH347" s="293" t="s">
        <v>1506</v>
      </c>
      <c r="AI347" s="294"/>
      <c r="AJ347" s="294"/>
      <c r="AK347" s="294"/>
      <c r="AL347" s="294"/>
      <c r="AM347" s="294"/>
      <c r="AN347" s="294"/>
      <c r="AO347" s="287" t="s">
        <v>5</v>
      </c>
      <c r="AP347" s="287"/>
      <c r="AQ347" s="54" t="s">
        <v>6</v>
      </c>
      <c r="AR347" s="248" t="s">
        <v>4</v>
      </c>
      <c r="AS347" s="248"/>
      <c r="AT347" s="248" t="s">
        <v>1438</v>
      </c>
      <c r="AU347" s="248"/>
    </row>
    <row r="348" spans="14:48" ht="20.100000000000001" hidden="1" customHeight="1" thickTop="1" thickBot="1">
      <c r="N348" s="172">
        <f ca="1">IFERROR(COUNTIFS(N$101:N$200,"APP*"),"")</f>
        <v>0</v>
      </c>
      <c r="T348" s="172"/>
      <c r="AC348" s="312"/>
      <c r="AF348" s="310"/>
      <c r="AG348" s="311"/>
      <c r="AH348" s="295"/>
      <c r="AI348" s="296"/>
      <c r="AJ348" s="296"/>
      <c r="AK348" s="296"/>
      <c r="AL348" s="296"/>
      <c r="AM348" s="296"/>
      <c r="AN348" s="296"/>
      <c r="AO348" s="287"/>
      <c r="AP348" s="287"/>
      <c r="AQ348" s="55" t="s">
        <v>1429</v>
      </c>
      <c r="AR348" s="248"/>
      <c r="AS348" s="248"/>
      <c r="AT348" s="248"/>
      <c r="AU348" s="248"/>
    </row>
    <row r="349" spans="14:48" ht="9.9499999999999993" hidden="1" customHeight="1" thickTop="1" thickBot="1">
      <c r="N349" s="208"/>
      <c r="AF349" s="194" t="s">
        <v>10</v>
      </c>
      <c r="AG349" s="194" t="s">
        <v>10</v>
      </c>
      <c r="AH349" s="195" t="s">
        <v>1708</v>
      </c>
      <c r="AI349" s="195" t="s">
        <v>1708</v>
      </c>
      <c r="AJ349" s="195" t="s">
        <v>1708</v>
      </c>
      <c r="AK349" s="195" t="s">
        <v>1706</v>
      </c>
      <c r="AL349" s="195" t="s">
        <v>1707</v>
      </c>
      <c r="AM349" s="195" t="s">
        <v>1707</v>
      </c>
      <c r="AN349" s="195" t="s">
        <v>1707</v>
      </c>
      <c r="AO349" s="196" t="s">
        <v>3</v>
      </c>
      <c r="AP349" s="196" t="s">
        <v>3</v>
      </c>
      <c r="AQ349" s="197" t="s">
        <v>1540</v>
      </c>
      <c r="AR349" s="196" t="s">
        <v>4</v>
      </c>
      <c r="AS349" s="196" t="s">
        <v>4</v>
      </c>
      <c r="AT349" s="195" t="s">
        <v>1438</v>
      </c>
      <c r="AU349" s="195" t="s">
        <v>1438</v>
      </c>
      <c r="AV349" s="52"/>
    </row>
    <row r="350" spans="14:48" ht="9.9499999999999993" hidden="1" customHeight="1" thickTop="1" thickBot="1">
      <c r="N350" s="208"/>
      <c r="AG350" s="49"/>
      <c r="AH350" s="49"/>
      <c r="AI350" s="49"/>
      <c r="AJ350" s="49"/>
      <c r="AK350" s="49"/>
      <c r="AL350" s="49"/>
      <c r="AM350" s="49"/>
      <c r="AN350" s="49"/>
      <c r="AO350" s="53"/>
      <c r="AP350" s="53"/>
      <c r="AQ350" s="49"/>
      <c r="AR350" s="53"/>
      <c r="AS350" s="53"/>
      <c r="AT350" s="49"/>
      <c r="AU350" s="49"/>
      <c r="AV350" s="50"/>
    </row>
    <row r="351" spans="14:48" ht="24.95" hidden="1" customHeight="1" thickTop="1" thickBot="1">
      <c r="N351" s="173" t="str">
        <f ca="1">IFERROR(IF(INDIRECT("'ENROLLMENT'!" &amp; SUBSTITUTE(ADDRESS(1,MATCH(N$1,#REF!,0),4),"1","") &amp; $AC101 )="","",INDIRECT("'ENROLLMENT'!" &amp; SUBSTITUTE(ADDRESS(1,MATCH(N$1,#REF!,0),4),"1","") &amp; $AC101 )),"")</f>
        <v/>
      </c>
      <c r="T351" s="173"/>
      <c r="AB351" s="313" t="str">
        <f t="shared" ref="AB351:AB382" ca="1" si="408">IF($N101="APPEAL",GRADE.LTR\PGA&amp;" NEVER",IF(LEFT($N101,3)="APP",GRADE.LTR\PGA&amp;" &lt;2wks",""))</f>
        <v/>
      </c>
      <c r="AC351" s="313"/>
      <c r="AD351" s="313"/>
      <c r="AE351" s="314"/>
      <c r="AF351" s="289" t="str">
        <f ca="1">IFERROR(IF(INDIRECT("'ENROLLMENT'!" &amp; SUBSTITUTE(ADDRESS(1,MATCH(AF$349,#REF!,0),4),"1","") &amp; $AC101 )="","",INDIRECT("'ENROLLMENT'!" &amp; SUBSTITUTE(ADDRESS(1,MATCH(AF$349,#REF!,0),4),"1","") &amp; $AC101 )),"")</f>
        <v/>
      </c>
      <c r="AG351" s="290"/>
      <c r="AH351" s="284" t="str">
        <f ca="1">IFERROR(IF(INDIRECT("'ENROLLMENT'!" &amp; SUBSTITUTE(ADDRESS(1,MATCH(AH$349,#REF!,0),4),"1","") &amp; $AC101 )="","",INDIRECT("'ENROLLMENT'!" &amp; SUBSTITUTE(ADDRESS(1,MATCH(AH$349,#REF!,0),4),"1","") &amp; $AC101 )),"")&amp;  IFERROR(IF(INDIRECT("'ENROLLMENT'!" &amp; SUBSTITUTE(ADDRESS(1,MATCH(AL$349,#REF!,0),4),"1","") &amp; $AC101 )="",""," / "&amp;INDIRECT("'ENROLLMENT'!" &amp; SUBSTITUTE(ADDRESS(1,MATCH(AL$349,#REF!,0),4),"1","") &amp; $AC101 )),"")</f>
        <v/>
      </c>
      <c r="AI351" s="285"/>
      <c r="AJ351" s="285"/>
      <c r="AK351" s="285"/>
      <c r="AL351" s="285"/>
      <c r="AM351" s="285"/>
      <c r="AN351" s="285"/>
      <c r="AO351" s="288" t="str">
        <f ca="1">IFERROR(IF(INDIRECT("'ENROLLMENT'!" &amp; SUBSTITUTE(ADDRESS(1,MATCH(AO$349,#REF!,0),4),"1","") &amp; $AC101 )="","",INDIRECT("'ENROLLMENT'!" &amp; SUBSTITUTE(ADDRESS(1,MATCH(AO$349,#REF!,0),4),"1","") &amp; $AC101 )),"")</f>
        <v/>
      </c>
      <c r="AP351" s="288"/>
      <c r="AQ351" s="56" t="str">
        <f ca="1">IFERROR(IF(INDIRECT("'ENROLLMENT'!" &amp; SUBSTITUTE(ADDRESS(1,MATCH(AQ$349,#REF!,0),4),"1","") &amp; $AC101 )="","",INDIRECT("'ENROLLMENT'!" &amp; SUBSTITUTE(ADDRESS(1,MATCH(AQ$349,#REF!,0),4),"1","") &amp; $AC101 )),"")</f>
        <v/>
      </c>
      <c r="AR351" s="280" t="str">
        <f ca="1">IFERROR(IF(INDIRECT("'ENROLLMENT'!" &amp; SUBSTITUTE(ADDRESS(1,MATCH(AR$349,#REF!,0),4),"1","") &amp; $AC101 )="","",INDIRECT("'ENROLLMENT'!" &amp; SUBSTITUTE(ADDRESS(1,MATCH(AR$349,#REF!,0),4),"1","") &amp; $AC101 )),"")</f>
        <v/>
      </c>
      <c r="AS351" s="280"/>
      <c r="AT351" s="268" t="str">
        <f ca="1">IFERROR(IF(INDIRECT("'ENROLLMENT'!" &amp; SUBSTITUTE(ADDRESS(1,MATCH(AT$349,#REF!,0),4),"1","") &amp; $AC101 )="","",INDIRECT("'ENROLLMENT'!" &amp; SUBSTITUTE(ADDRESS(1,MATCH(AT$349,#REF!,0),4),"1","") &amp; $AC101 )),"")</f>
        <v/>
      </c>
      <c r="AU351" s="269"/>
      <c r="AV351" s="51"/>
    </row>
    <row r="352" spans="14:48" ht="24.95" hidden="1" customHeight="1" thickTop="1" thickBot="1">
      <c r="N352" s="209" t="str">
        <f ca="1">IFERROR(IF(VLOOKUP($F102,ENROLLMENT.DATA\MASTER.TABLE\\RNK,( COLUMN(INDIRECT(#REF!&amp;"\"&amp;"PGA"&amp;"\RANGE")) - COLUMN(ENROLLMENT.DATA\RNK\RANGE) +1 ),0) = "","",LEFT($AF352,7)),"")</f>
        <v/>
      </c>
      <c r="T352" s="170"/>
      <c r="AB352" s="313" t="str">
        <f t="shared" ca="1" si="408"/>
        <v/>
      </c>
      <c r="AC352" s="313"/>
      <c r="AD352" s="313"/>
      <c r="AE352" s="314"/>
      <c r="AF352" s="291" t="str">
        <f ca="1">IFERROR(IF(INDIRECT("'ENROLLMENT'!" &amp; SUBSTITUTE(ADDRESS(1,MATCH(AF$349,#REF!,0),4),"1","") &amp; $AC102 )="","",INDIRECT("'ENROLLMENT'!" &amp; SUBSTITUTE(ADDRESS(1,MATCH(AF$349,#REF!,0),4),"1","") &amp; $AC102 )),"")</f>
        <v/>
      </c>
      <c r="AG352" s="292"/>
      <c r="AH352" s="281" t="str">
        <f ca="1">IFERROR(IF(INDIRECT("'ENROLLMENT'!" &amp; SUBSTITUTE(ADDRESS(1,MATCH(AH$349,#REF!,0),4),"1","") &amp; $AC102 )="","",INDIRECT("'ENROLLMENT'!" &amp; SUBSTITUTE(ADDRESS(1,MATCH(AH$349,#REF!,0),4),"1","") &amp; $AC102 )),"")&amp;  IFERROR(IF(INDIRECT("'ENROLLMENT'!" &amp; SUBSTITUTE(ADDRESS(1,MATCH(AL$349,#REF!,0),4),"1","") &amp; $AC102 )="",""," / "&amp;INDIRECT("'ENROLLMENT'!" &amp; SUBSTITUTE(ADDRESS(1,MATCH(AL$349,#REF!,0),4),"1","") &amp; $AC102 )),"")</f>
        <v/>
      </c>
      <c r="AI352" s="282"/>
      <c r="AJ352" s="282"/>
      <c r="AK352" s="282"/>
      <c r="AL352" s="282"/>
      <c r="AM352" s="282"/>
      <c r="AN352" s="283"/>
      <c r="AO352" s="278" t="str">
        <f ca="1">IFERROR(IF(INDIRECT("'ENROLLMENT'!" &amp; SUBSTITUTE(ADDRESS(1,MATCH(AO$349,#REF!,0),4),"1","") &amp; $AC102 )="","",INDIRECT("'ENROLLMENT'!" &amp; SUBSTITUTE(ADDRESS(1,MATCH(AO$349,#REF!,0),4),"1","") &amp; $AC102 )),"")</f>
        <v/>
      </c>
      <c r="AP352" s="279"/>
      <c r="AQ352" s="57" t="str">
        <f ca="1">IFERROR(IF(INDIRECT("'ENROLLMENT'!" &amp; SUBSTITUTE(ADDRESS(1,MATCH(AQ$349,#REF!,0),4),"1","") &amp; $AC102 )="","",INDIRECT("'ENROLLMENT'!" &amp; SUBSTITUTE(ADDRESS(1,MATCH(AQ$349,#REF!,0),4),"1","") &amp; $AC102 )),"")</f>
        <v/>
      </c>
      <c r="AR352" s="274" t="str">
        <f ca="1">IFERROR(IF(INDIRECT("'ENROLLMENT'!" &amp; SUBSTITUTE(ADDRESS(1,MATCH(AR$349,#REF!,0),4),"1","") &amp; $AC102 )="","",INDIRECT("'ENROLLMENT'!" &amp; SUBSTITUTE(ADDRESS(1,MATCH(AR$349,#REF!,0),4),"1","") &amp; $AC102 )),"")</f>
        <v/>
      </c>
      <c r="AS352" s="275"/>
      <c r="AT352" s="266" t="str">
        <f ca="1">IFERROR(IF(INDIRECT("'ENROLLMENT'!" &amp; SUBSTITUTE(ADDRESS(1,MATCH(AT$349,#REF!,0),4),"1","") &amp; $AC102 )="","",INDIRECT("'ENROLLMENT'!" &amp; SUBSTITUTE(ADDRESS(1,MATCH(AT$349,#REF!,0),4),"1","") &amp; $AC102 )),"")</f>
        <v/>
      </c>
      <c r="AU352" s="267"/>
      <c r="AV352" s="51"/>
    </row>
    <row r="353" spans="14:48" ht="24.95" hidden="1" customHeight="1" thickTop="1" thickBot="1">
      <c r="N353" s="173" t="str">
        <f ca="1">IFERROR(IF(VLOOKUP($F103,ENROLLMENT.DATA\MASTER.TABLE\\RNK,( COLUMN(INDIRECT(#REF!&amp;"\"&amp;"PGA"&amp;"\RANGE")) - COLUMN(ENROLLMENT.DATA\RNK\RANGE) +1 ),0) = "","",LEFT($AF353,7)),"")</f>
        <v/>
      </c>
      <c r="T353" s="171"/>
      <c r="AB353" s="313" t="str">
        <f t="shared" ca="1" si="408"/>
        <v/>
      </c>
      <c r="AC353" s="313"/>
      <c r="AD353" s="313"/>
      <c r="AE353" s="314"/>
      <c r="AF353" s="289" t="str">
        <f ca="1">IFERROR(IF(INDIRECT("'ENROLLMENT'!" &amp; SUBSTITUTE(ADDRESS(1,MATCH(AF$349,#REF!,0),4),"1","") &amp; $AC103 )="","",INDIRECT("'ENROLLMENT'!" &amp; SUBSTITUTE(ADDRESS(1,MATCH(AF$349,#REF!,0),4),"1","") &amp; $AC103 )),"")</f>
        <v/>
      </c>
      <c r="AG353" s="290"/>
      <c r="AH353" s="284" t="str">
        <f ca="1">IFERROR(IF(INDIRECT("'ENROLLMENT'!" &amp; SUBSTITUTE(ADDRESS(1,MATCH(AH$349,#REF!,0),4),"1","") &amp; $AC103 )="","",INDIRECT("'ENROLLMENT'!" &amp; SUBSTITUTE(ADDRESS(1,MATCH(AH$349,#REF!,0),4),"1","") &amp; $AC103 )),"")&amp;  IFERROR(IF(INDIRECT("'ENROLLMENT'!" &amp; SUBSTITUTE(ADDRESS(1,MATCH(AL$349,#REF!,0),4),"1","") &amp; $AC103 )="",""," / "&amp;INDIRECT("'ENROLLMENT'!" &amp; SUBSTITUTE(ADDRESS(1,MATCH(AL$349,#REF!,0),4),"1","") &amp; $AC103 )),"")</f>
        <v/>
      </c>
      <c r="AI353" s="285"/>
      <c r="AJ353" s="285"/>
      <c r="AK353" s="285"/>
      <c r="AL353" s="285"/>
      <c r="AM353" s="285"/>
      <c r="AN353" s="286"/>
      <c r="AO353" s="276" t="str">
        <f ca="1">IFERROR(IF(INDIRECT("'ENROLLMENT'!" &amp; SUBSTITUTE(ADDRESS(1,MATCH(AO$349,#REF!,0),4),"1","") &amp; $AC103 )="","",INDIRECT("'ENROLLMENT'!" &amp; SUBSTITUTE(ADDRESS(1,MATCH(AO$349,#REF!,0),4),"1","") &amp; $AC103 )),"")</f>
        <v/>
      </c>
      <c r="AP353" s="277"/>
      <c r="AQ353" s="47" t="str">
        <f ca="1">IFERROR(IF(INDIRECT("'ENROLLMENT'!" &amp; SUBSTITUTE(ADDRESS(1,MATCH(AQ$349,#REF!,0),4),"1","") &amp; $AC103 )="","",INDIRECT("'ENROLLMENT'!" &amp; SUBSTITUTE(ADDRESS(1,MATCH(AQ$349,#REF!,0),4),"1","") &amp; $AC103 )),"")</f>
        <v/>
      </c>
      <c r="AR353" s="272" t="str">
        <f ca="1">IFERROR(IF(INDIRECT("'ENROLLMENT'!" &amp; SUBSTITUTE(ADDRESS(1,MATCH(AR$349,#REF!,0),4),"1","") &amp; $AC103 )="","",INDIRECT("'ENROLLMENT'!" &amp; SUBSTITUTE(ADDRESS(1,MATCH(AR$349,#REF!,0),4),"1","") &amp; $AC103 )),"")</f>
        <v/>
      </c>
      <c r="AS353" s="273"/>
      <c r="AT353" s="268" t="str">
        <f ca="1">IFERROR(IF(INDIRECT("'ENROLLMENT'!" &amp; SUBSTITUTE(ADDRESS(1,MATCH(AT$349,#REF!,0),4),"1","") &amp; $AC103 )="","",INDIRECT("'ENROLLMENT'!" &amp; SUBSTITUTE(ADDRESS(1,MATCH(AT$349,#REF!,0),4),"1","") &amp; $AC103 )),"")</f>
        <v/>
      </c>
      <c r="AU353" s="269"/>
      <c r="AV353" s="51"/>
    </row>
    <row r="354" spans="14:48" ht="24.95" hidden="1" customHeight="1" thickTop="1" thickBot="1">
      <c r="N354" s="209" t="str">
        <f ca="1">IFERROR(IF(VLOOKUP($F104,ENROLLMENT.DATA\MASTER.TABLE\\RNK,( COLUMN(INDIRECT(#REF!&amp;"\"&amp;"PGA"&amp;"\RANGE")) - COLUMN(ENROLLMENT.DATA\RNK\RANGE) +1 ),0) = "","",LEFT($AF354,7)),"")</f>
        <v/>
      </c>
      <c r="T354" s="170"/>
      <c r="AB354" s="313" t="str">
        <f t="shared" ca="1" si="408"/>
        <v/>
      </c>
      <c r="AC354" s="313"/>
      <c r="AD354" s="313"/>
      <c r="AE354" s="314"/>
      <c r="AF354" s="291" t="str">
        <f ca="1">IFERROR(IF(INDIRECT("'ENROLLMENT'!" &amp; SUBSTITUTE(ADDRESS(1,MATCH(AF$349,#REF!,0),4),"1","") &amp; $AC104 )="","",INDIRECT("'ENROLLMENT'!" &amp; SUBSTITUTE(ADDRESS(1,MATCH(AF$349,#REF!,0),4),"1","") &amp; $AC104 )),"")</f>
        <v/>
      </c>
      <c r="AG354" s="292"/>
      <c r="AH354" s="281" t="str">
        <f ca="1">IFERROR(IF(INDIRECT("'ENROLLMENT'!" &amp; SUBSTITUTE(ADDRESS(1,MATCH(AH$349,#REF!,0),4),"1","") &amp; $AC104 )="","",INDIRECT("'ENROLLMENT'!" &amp; SUBSTITUTE(ADDRESS(1,MATCH(AH$349,#REF!,0),4),"1","") &amp; $AC104 )),"")&amp;  IFERROR(IF(INDIRECT("'ENROLLMENT'!" &amp; SUBSTITUTE(ADDRESS(1,MATCH(AL$349,#REF!,0),4),"1","") &amp; $AC104 )="",""," / "&amp;INDIRECT("'ENROLLMENT'!" &amp; SUBSTITUTE(ADDRESS(1,MATCH(AL$349,#REF!,0),4),"1","") &amp; $AC104 )),"")</f>
        <v/>
      </c>
      <c r="AI354" s="282"/>
      <c r="AJ354" s="282"/>
      <c r="AK354" s="282"/>
      <c r="AL354" s="282"/>
      <c r="AM354" s="282"/>
      <c r="AN354" s="283"/>
      <c r="AO354" s="278" t="str">
        <f ca="1">IFERROR(IF(INDIRECT("'ENROLLMENT'!" &amp; SUBSTITUTE(ADDRESS(1,MATCH(AO$349,#REF!,0),4),"1","") &amp; $AC104 )="","",INDIRECT("'ENROLLMENT'!" &amp; SUBSTITUTE(ADDRESS(1,MATCH(AO$349,#REF!,0),4),"1","") &amp; $AC104 )),"")</f>
        <v/>
      </c>
      <c r="AP354" s="279"/>
      <c r="AQ354" s="46" t="str">
        <f ca="1">IFERROR(IF(INDIRECT("'ENROLLMENT'!" &amp; SUBSTITUTE(ADDRESS(1,MATCH(AQ$349,#REF!,0),4),"1","") &amp; $AC104 )="","",INDIRECT("'ENROLLMENT'!" &amp; SUBSTITUTE(ADDRESS(1,MATCH(AQ$349,#REF!,0),4),"1","") &amp; $AC104 )),"")</f>
        <v/>
      </c>
      <c r="AR354" s="274" t="str">
        <f ca="1">IFERROR(IF(INDIRECT("'ENROLLMENT'!" &amp; SUBSTITUTE(ADDRESS(1,MATCH(AR$349,#REF!,0),4),"1","") &amp; $AC104 )="","",INDIRECT("'ENROLLMENT'!" &amp; SUBSTITUTE(ADDRESS(1,MATCH(AR$349,#REF!,0),4),"1","") &amp; $AC104 )),"")</f>
        <v/>
      </c>
      <c r="AS354" s="275"/>
      <c r="AT354" s="266" t="str">
        <f ca="1">IFERROR(IF(INDIRECT("'ENROLLMENT'!" &amp; SUBSTITUTE(ADDRESS(1,MATCH(AT$349,#REF!,0),4),"1","") &amp; $AC104 )="","",INDIRECT("'ENROLLMENT'!" &amp; SUBSTITUTE(ADDRESS(1,MATCH(AT$349,#REF!,0),4),"1","") &amp; $AC104 )),"")</f>
        <v/>
      </c>
      <c r="AU354" s="267"/>
      <c r="AV354" s="51"/>
    </row>
    <row r="355" spans="14:48" ht="24.95" hidden="1" customHeight="1" thickTop="1" thickBot="1">
      <c r="N355" s="173" t="str">
        <f ca="1">IFERROR(IF(VLOOKUP($F105,ENROLLMENT.DATA\MASTER.TABLE\\RNK,( COLUMN(INDIRECT(#REF!&amp;"\"&amp;"PGA"&amp;"\RANGE")) - COLUMN(ENROLLMENT.DATA\RNK\RANGE) +1 ),0) = "","",LEFT($AF355,7)),"")</f>
        <v/>
      </c>
      <c r="T355" s="171"/>
      <c r="AB355" s="313" t="str">
        <f t="shared" ca="1" si="408"/>
        <v/>
      </c>
      <c r="AC355" s="313"/>
      <c r="AD355" s="313"/>
      <c r="AE355" s="314"/>
      <c r="AF355" s="289" t="str">
        <f ca="1">IFERROR(IF(INDIRECT("'ENROLLMENT'!" &amp; SUBSTITUTE(ADDRESS(1,MATCH(AF$349,#REF!,0),4),"1","") &amp; $AC105 )="","",INDIRECT("'ENROLLMENT'!" &amp; SUBSTITUTE(ADDRESS(1,MATCH(AF$349,#REF!,0),4),"1","") &amp; $AC105 )),"")</f>
        <v/>
      </c>
      <c r="AG355" s="290"/>
      <c r="AH355" s="284" t="str">
        <f ca="1">IFERROR(IF(INDIRECT("'ENROLLMENT'!" &amp; SUBSTITUTE(ADDRESS(1,MATCH(AH$349,#REF!,0),4),"1","") &amp; $AC105 )="","",INDIRECT("'ENROLLMENT'!" &amp; SUBSTITUTE(ADDRESS(1,MATCH(AH$349,#REF!,0),4),"1","") &amp; $AC105 )),"")&amp;  IFERROR(IF(INDIRECT("'ENROLLMENT'!" &amp; SUBSTITUTE(ADDRESS(1,MATCH(AL$349,#REF!,0),4),"1","") &amp; $AC105 )="",""," / "&amp;INDIRECT("'ENROLLMENT'!" &amp; SUBSTITUTE(ADDRESS(1,MATCH(AL$349,#REF!,0),4),"1","") &amp; $AC105 )),"")</f>
        <v/>
      </c>
      <c r="AI355" s="285"/>
      <c r="AJ355" s="285"/>
      <c r="AK355" s="285"/>
      <c r="AL355" s="285"/>
      <c r="AM355" s="285"/>
      <c r="AN355" s="286"/>
      <c r="AO355" s="276" t="str">
        <f ca="1">IFERROR(IF(INDIRECT("'ENROLLMENT'!" &amp; SUBSTITUTE(ADDRESS(1,MATCH(AO$349,#REF!,0),4),"1","") &amp; $AC105 )="","",INDIRECT("'ENROLLMENT'!" &amp; SUBSTITUTE(ADDRESS(1,MATCH(AO$349,#REF!,0),4),"1","") &amp; $AC105 )),"")</f>
        <v/>
      </c>
      <c r="AP355" s="277"/>
      <c r="AQ355" s="47" t="str">
        <f ca="1">IFERROR(IF(INDIRECT("'ENROLLMENT'!" &amp; SUBSTITUTE(ADDRESS(1,MATCH(AQ$349,#REF!,0),4),"1","") &amp; $AC105 )="","",INDIRECT("'ENROLLMENT'!" &amp; SUBSTITUTE(ADDRESS(1,MATCH(AQ$349,#REF!,0),4),"1","") &amp; $AC105 )),"")</f>
        <v/>
      </c>
      <c r="AR355" s="272" t="str">
        <f ca="1">IFERROR(IF(INDIRECT("'ENROLLMENT'!" &amp; SUBSTITUTE(ADDRESS(1,MATCH(AR$349,#REF!,0),4),"1","") &amp; $AC105 )="","",INDIRECT("'ENROLLMENT'!" &amp; SUBSTITUTE(ADDRESS(1,MATCH(AR$349,#REF!,0),4),"1","") &amp; $AC105 )),"")</f>
        <v/>
      </c>
      <c r="AS355" s="273"/>
      <c r="AT355" s="268" t="str">
        <f ca="1">IFERROR(IF(INDIRECT("'ENROLLMENT'!" &amp; SUBSTITUTE(ADDRESS(1,MATCH(AT$349,#REF!,0),4),"1","") &amp; $AC105 )="","",INDIRECT("'ENROLLMENT'!" &amp; SUBSTITUTE(ADDRESS(1,MATCH(AT$349,#REF!,0),4),"1","") &amp; $AC105 )),"")</f>
        <v/>
      </c>
      <c r="AU355" s="269"/>
      <c r="AV355" s="51"/>
    </row>
    <row r="356" spans="14:48" ht="24.95" hidden="1" customHeight="1" thickTop="1" thickBot="1">
      <c r="N356" s="209" t="str">
        <f ca="1">IFERROR(IF(VLOOKUP($F106,ENROLLMENT.DATA\MASTER.TABLE\\RNK,( COLUMN(INDIRECT(#REF!&amp;"\"&amp;"PGA"&amp;"\RANGE")) - COLUMN(ENROLLMENT.DATA\RNK\RANGE) +1 ),0) = "","",LEFT($AF356,7)),"")</f>
        <v/>
      </c>
      <c r="T356" s="170"/>
      <c r="AB356" s="313" t="str">
        <f t="shared" ca="1" si="408"/>
        <v/>
      </c>
      <c r="AC356" s="313"/>
      <c r="AD356" s="313"/>
      <c r="AE356" s="314"/>
      <c r="AF356" s="291" t="str">
        <f ca="1">IFERROR(IF(INDIRECT("'ENROLLMENT'!" &amp; SUBSTITUTE(ADDRESS(1,MATCH(AF$349,#REF!,0),4),"1","") &amp; $AC106 )="","",INDIRECT("'ENROLLMENT'!" &amp; SUBSTITUTE(ADDRESS(1,MATCH(AF$349,#REF!,0),4),"1","") &amp; $AC106 )),"")</f>
        <v/>
      </c>
      <c r="AG356" s="292"/>
      <c r="AH356" s="281" t="str">
        <f ca="1">IFERROR(IF(INDIRECT("'ENROLLMENT'!" &amp; SUBSTITUTE(ADDRESS(1,MATCH(AH$349,#REF!,0),4),"1","") &amp; $AC106 )="","",INDIRECT("'ENROLLMENT'!" &amp; SUBSTITUTE(ADDRESS(1,MATCH(AH$349,#REF!,0),4),"1","") &amp; $AC106 )),"")&amp;  IFERROR(IF(INDIRECT("'ENROLLMENT'!" &amp; SUBSTITUTE(ADDRESS(1,MATCH(AL$349,#REF!,0),4),"1","") &amp; $AC106 )="",""," / "&amp;INDIRECT("'ENROLLMENT'!" &amp; SUBSTITUTE(ADDRESS(1,MATCH(AL$349,#REF!,0),4),"1","") &amp; $AC106 )),"")</f>
        <v/>
      </c>
      <c r="AI356" s="282"/>
      <c r="AJ356" s="282"/>
      <c r="AK356" s="282"/>
      <c r="AL356" s="282"/>
      <c r="AM356" s="282"/>
      <c r="AN356" s="283"/>
      <c r="AO356" s="278" t="str">
        <f ca="1">IFERROR(IF(INDIRECT("'ENROLLMENT'!" &amp; SUBSTITUTE(ADDRESS(1,MATCH(AO$349,#REF!,0),4),"1","") &amp; $AC106 )="","",INDIRECT("'ENROLLMENT'!" &amp; SUBSTITUTE(ADDRESS(1,MATCH(AO$349,#REF!,0),4),"1","") &amp; $AC106 )),"")</f>
        <v/>
      </c>
      <c r="AP356" s="279"/>
      <c r="AQ356" s="46" t="str">
        <f ca="1">IFERROR(IF(INDIRECT("'ENROLLMENT'!" &amp; SUBSTITUTE(ADDRESS(1,MATCH(AQ$349,#REF!,0),4),"1","") &amp; $AC106 )="","",INDIRECT("'ENROLLMENT'!" &amp; SUBSTITUTE(ADDRESS(1,MATCH(AQ$349,#REF!,0),4),"1","") &amp; $AC106 )),"")</f>
        <v/>
      </c>
      <c r="AR356" s="274" t="str">
        <f ca="1">IFERROR(IF(INDIRECT("'ENROLLMENT'!" &amp; SUBSTITUTE(ADDRESS(1,MATCH(AR$349,#REF!,0),4),"1","") &amp; $AC106 )="","",INDIRECT("'ENROLLMENT'!" &amp; SUBSTITUTE(ADDRESS(1,MATCH(AR$349,#REF!,0),4),"1","") &amp; $AC106 )),"")</f>
        <v/>
      </c>
      <c r="AS356" s="275"/>
      <c r="AT356" s="266" t="str">
        <f ca="1">IFERROR(IF(INDIRECT("'ENROLLMENT'!" &amp; SUBSTITUTE(ADDRESS(1,MATCH(AT$349,#REF!,0),4),"1","") &amp; $AC106 )="","",INDIRECT("'ENROLLMENT'!" &amp; SUBSTITUTE(ADDRESS(1,MATCH(AT$349,#REF!,0),4),"1","") &amp; $AC106 )),"")</f>
        <v/>
      </c>
      <c r="AU356" s="267"/>
      <c r="AV356" s="51"/>
    </row>
    <row r="357" spans="14:48" ht="24.95" hidden="1" customHeight="1" thickTop="1" thickBot="1">
      <c r="N357" s="173" t="str">
        <f ca="1">IFERROR(IF(VLOOKUP($F107,ENROLLMENT.DATA\MASTER.TABLE\\RNK,( COLUMN(INDIRECT(#REF!&amp;"\"&amp;"PGA"&amp;"\RANGE")) - COLUMN(ENROLLMENT.DATA\RNK\RANGE) +1 ),0) = "","",LEFT($AF357,7)),"")</f>
        <v/>
      </c>
      <c r="T357" s="171"/>
      <c r="AB357" s="313" t="str">
        <f t="shared" ca="1" si="408"/>
        <v/>
      </c>
      <c r="AC357" s="313"/>
      <c r="AD357" s="313"/>
      <c r="AE357" s="314"/>
      <c r="AF357" s="289" t="str">
        <f ca="1">IFERROR(IF(INDIRECT("'ENROLLMENT'!" &amp; SUBSTITUTE(ADDRESS(1,MATCH(AF$349,#REF!,0),4),"1","") &amp; $AC107 )="","",INDIRECT("'ENROLLMENT'!" &amp; SUBSTITUTE(ADDRESS(1,MATCH(AF$349,#REF!,0),4),"1","") &amp; $AC107 )),"")</f>
        <v/>
      </c>
      <c r="AG357" s="290"/>
      <c r="AH357" s="284" t="str">
        <f ca="1">IFERROR(IF(INDIRECT("'ENROLLMENT'!" &amp; SUBSTITUTE(ADDRESS(1,MATCH(AH$349,#REF!,0),4),"1","") &amp; $AC107 )="","",INDIRECT("'ENROLLMENT'!" &amp; SUBSTITUTE(ADDRESS(1,MATCH(AH$349,#REF!,0),4),"1","") &amp; $AC107 )),"")&amp;  IFERROR(IF(INDIRECT("'ENROLLMENT'!" &amp; SUBSTITUTE(ADDRESS(1,MATCH(AL$349,#REF!,0),4),"1","") &amp; $AC107 )="",""," / "&amp;INDIRECT("'ENROLLMENT'!" &amp; SUBSTITUTE(ADDRESS(1,MATCH(AL$349,#REF!,0),4),"1","") &amp; $AC107 )),"")</f>
        <v/>
      </c>
      <c r="AI357" s="285"/>
      <c r="AJ357" s="285"/>
      <c r="AK357" s="285"/>
      <c r="AL357" s="285"/>
      <c r="AM357" s="285"/>
      <c r="AN357" s="286"/>
      <c r="AO357" s="276" t="str">
        <f ca="1">IFERROR(IF(INDIRECT("'ENROLLMENT'!" &amp; SUBSTITUTE(ADDRESS(1,MATCH(AO$349,#REF!,0),4),"1","") &amp; $AC107 )="","",INDIRECT("'ENROLLMENT'!" &amp; SUBSTITUTE(ADDRESS(1,MATCH(AO$349,#REF!,0),4),"1","") &amp; $AC107 )),"")</f>
        <v/>
      </c>
      <c r="AP357" s="277"/>
      <c r="AQ357" s="47" t="str">
        <f ca="1">IFERROR(IF(INDIRECT("'ENROLLMENT'!" &amp; SUBSTITUTE(ADDRESS(1,MATCH(AQ$349,#REF!,0),4),"1","") &amp; $AC107 )="","",INDIRECT("'ENROLLMENT'!" &amp; SUBSTITUTE(ADDRESS(1,MATCH(AQ$349,#REF!,0),4),"1","") &amp; $AC107 )),"")</f>
        <v/>
      </c>
      <c r="AR357" s="272" t="str">
        <f ca="1">IFERROR(IF(INDIRECT("'ENROLLMENT'!" &amp; SUBSTITUTE(ADDRESS(1,MATCH(AR$349,#REF!,0),4),"1","") &amp; $AC107 )="","",INDIRECT("'ENROLLMENT'!" &amp; SUBSTITUTE(ADDRESS(1,MATCH(AR$349,#REF!,0),4),"1","") &amp; $AC107 )),"")</f>
        <v/>
      </c>
      <c r="AS357" s="273"/>
      <c r="AT357" s="268" t="str">
        <f ca="1">IFERROR(IF(INDIRECT("'ENROLLMENT'!" &amp; SUBSTITUTE(ADDRESS(1,MATCH(AT$349,#REF!,0),4),"1","") &amp; $AC107 )="","",INDIRECT("'ENROLLMENT'!" &amp; SUBSTITUTE(ADDRESS(1,MATCH(AT$349,#REF!,0),4),"1","") &amp; $AC107 )),"")</f>
        <v/>
      </c>
      <c r="AU357" s="269"/>
      <c r="AV357" s="51"/>
    </row>
    <row r="358" spans="14:48" ht="24.95" hidden="1" customHeight="1" thickTop="1" thickBot="1">
      <c r="N358" s="209" t="str">
        <f ca="1">IFERROR(IF(VLOOKUP($F108,ENROLLMENT.DATA\MASTER.TABLE\\RNK,( COLUMN(INDIRECT(#REF!&amp;"\"&amp;"PGA"&amp;"\RANGE")) - COLUMN(ENROLLMENT.DATA\RNK\RANGE) +1 ),0) = "","",LEFT($AF358,7)),"")</f>
        <v/>
      </c>
      <c r="T358" s="170"/>
      <c r="AB358" s="313" t="str">
        <f t="shared" ca="1" si="408"/>
        <v/>
      </c>
      <c r="AC358" s="313"/>
      <c r="AD358" s="313"/>
      <c r="AE358" s="314"/>
      <c r="AF358" s="291" t="str">
        <f ca="1">IFERROR(IF(INDIRECT("'ENROLLMENT'!" &amp; SUBSTITUTE(ADDRESS(1,MATCH(AF$349,#REF!,0),4),"1","") &amp; $AC108 )="","",INDIRECT("'ENROLLMENT'!" &amp; SUBSTITUTE(ADDRESS(1,MATCH(AF$349,#REF!,0),4),"1","") &amp; $AC108 )),"")</f>
        <v/>
      </c>
      <c r="AG358" s="292"/>
      <c r="AH358" s="281" t="str">
        <f ca="1">IFERROR(IF(INDIRECT("'ENROLLMENT'!" &amp; SUBSTITUTE(ADDRESS(1,MATCH(AH$349,#REF!,0),4),"1","") &amp; $AC108 )="","",INDIRECT("'ENROLLMENT'!" &amp; SUBSTITUTE(ADDRESS(1,MATCH(AH$349,#REF!,0),4),"1","") &amp; $AC108 )),"")&amp;  IFERROR(IF(INDIRECT("'ENROLLMENT'!" &amp; SUBSTITUTE(ADDRESS(1,MATCH(AL$349,#REF!,0),4),"1","") &amp; $AC108 )="",""," / "&amp;INDIRECT("'ENROLLMENT'!" &amp; SUBSTITUTE(ADDRESS(1,MATCH(AL$349,#REF!,0),4),"1","") &amp; $AC108 )),"")</f>
        <v/>
      </c>
      <c r="AI358" s="282"/>
      <c r="AJ358" s="282"/>
      <c r="AK358" s="282"/>
      <c r="AL358" s="282"/>
      <c r="AM358" s="282"/>
      <c r="AN358" s="283"/>
      <c r="AO358" s="278" t="str">
        <f ca="1">IFERROR(IF(INDIRECT("'ENROLLMENT'!" &amp; SUBSTITUTE(ADDRESS(1,MATCH(AO$349,#REF!,0),4),"1","") &amp; $AC108 )="","",INDIRECT("'ENROLLMENT'!" &amp; SUBSTITUTE(ADDRESS(1,MATCH(AO$349,#REF!,0),4),"1","") &amp; $AC108 )),"")</f>
        <v/>
      </c>
      <c r="AP358" s="279"/>
      <c r="AQ358" s="46" t="str">
        <f ca="1">IFERROR(IF(INDIRECT("'ENROLLMENT'!" &amp; SUBSTITUTE(ADDRESS(1,MATCH(AQ$349,#REF!,0),4),"1","") &amp; $AC108 )="","",INDIRECT("'ENROLLMENT'!" &amp; SUBSTITUTE(ADDRESS(1,MATCH(AQ$349,#REF!,0),4),"1","") &amp; $AC108 )),"")</f>
        <v/>
      </c>
      <c r="AR358" s="274" t="str">
        <f ca="1">IFERROR(IF(INDIRECT("'ENROLLMENT'!" &amp; SUBSTITUTE(ADDRESS(1,MATCH(AR$349,#REF!,0),4),"1","") &amp; $AC108 )="","",INDIRECT("'ENROLLMENT'!" &amp; SUBSTITUTE(ADDRESS(1,MATCH(AR$349,#REF!,0),4),"1","") &amp; $AC108 )),"")</f>
        <v/>
      </c>
      <c r="AS358" s="275"/>
      <c r="AT358" s="266" t="str">
        <f ca="1">IFERROR(IF(INDIRECT("'ENROLLMENT'!" &amp; SUBSTITUTE(ADDRESS(1,MATCH(AT$349,#REF!,0),4),"1","") &amp; $AC108 )="","",INDIRECT("'ENROLLMENT'!" &amp; SUBSTITUTE(ADDRESS(1,MATCH(AT$349,#REF!,0),4),"1","") &amp; $AC108 )),"")</f>
        <v/>
      </c>
      <c r="AU358" s="267"/>
      <c r="AV358" s="51"/>
    </row>
    <row r="359" spans="14:48" ht="24.95" hidden="1" customHeight="1" thickTop="1" thickBot="1">
      <c r="N359" s="173" t="str">
        <f ca="1">IFERROR(IF(VLOOKUP($F109,ENROLLMENT.DATA\MASTER.TABLE\\RNK,( COLUMN(INDIRECT(#REF!&amp;"\"&amp;"PGA"&amp;"\RANGE")) - COLUMN(ENROLLMENT.DATA\RNK\RANGE) +1 ),0) = "","",LEFT($AF359,7)),"")</f>
        <v/>
      </c>
      <c r="T359" s="171"/>
      <c r="AB359" s="313" t="str">
        <f t="shared" ca="1" si="408"/>
        <v/>
      </c>
      <c r="AC359" s="313"/>
      <c r="AD359" s="313"/>
      <c r="AE359" s="314"/>
      <c r="AF359" s="289" t="str">
        <f ca="1">IFERROR(IF(INDIRECT("'ENROLLMENT'!" &amp; SUBSTITUTE(ADDRESS(1,MATCH(AF$349,#REF!,0),4),"1","") &amp; $AC109 )="","",INDIRECT("'ENROLLMENT'!" &amp; SUBSTITUTE(ADDRESS(1,MATCH(AF$349,#REF!,0),4),"1","") &amp; $AC109 )),"")</f>
        <v/>
      </c>
      <c r="AG359" s="290"/>
      <c r="AH359" s="284" t="str">
        <f ca="1">IFERROR(IF(INDIRECT("'ENROLLMENT'!" &amp; SUBSTITUTE(ADDRESS(1,MATCH(AH$349,#REF!,0),4),"1","") &amp; $AC109 )="","",INDIRECT("'ENROLLMENT'!" &amp; SUBSTITUTE(ADDRESS(1,MATCH(AH$349,#REF!,0),4),"1","") &amp; $AC109 )),"")&amp;  IFERROR(IF(INDIRECT("'ENROLLMENT'!" &amp; SUBSTITUTE(ADDRESS(1,MATCH(AL$349,#REF!,0),4),"1","") &amp; $AC109 )="",""," / "&amp;INDIRECT("'ENROLLMENT'!" &amp; SUBSTITUTE(ADDRESS(1,MATCH(AL$349,#REF!,0),4),"1","") &amp; $AC109 )),"")</f>
        <v/>
      </c>
      <c r="AI359" s="285"/>
      <c r="AJ359" s="285"/>
      <c r="AK359" s="285"/>
      <c r="AL359" s="285"/>
      <c r="AM359" s="285"/>
      <c r="AN359" s="286"/>
      <c r="AO359" s="276" t="str">
        <f ca="1">IFERROR(IF(INDIRECT("'ENROLLMENT'!" &amp; SUBSTITUTE(ADDRESS(1,MATCH(AO$349,#REF!,0),4),"1","") &amp; $AC109 )="","",INDIRECT("'ENROLLMENT'!" &amp; SUBSTITUTE(ADDRESS(1,MATCH(AO$349,#REF!,0),4),"1","") &amp; $AC109 )),"")</f>
        <v/>
      </c>
      <c r="AP359" s="277"/>
      <c r="AQ359" s="47" t="str">
        <f ca="1">IFERROR(IF(INDIRECT("'ENROLLMENT'!" &amp; SUBSTITUTE(ADDRESS(1,MATCH(AQ$349,#REF!,0),4),"1","") &amp; $AC109 )="","",INDIRECT("'ENROLLMENT'!" &amp; SUBSTITUTE(ADDRESS(1,MATCH(AQ$349,#REF!,0),4),"1","") &amp; $AC109 )),"")</f>
        <v/>
      </c>
      <c r="AR359" s="272" t="str">
        <f ca="1">IFERROR(IF(INDIRECT("'ENROLLMENT'!" &amp; SUBSTITUTE(ADDRESS(1,MATCH(AR$349,#REF!,0),4),"1","") &amp; $AC109 )="","",INDIRECT("'ENROLLMENT'!" &amp; SUBSTITUTE(ADDRESS(1,MATCH(AR$349,#REF!,0),4),"1","") &amp; $AC109 )),"")</f>
        <v/>
      </c>
      <c r="AS359" s="273"/>
      <c r="AT359" s="268" t="str">
        <f ca="1">IFERROR(IF(INDIRECT("'ENROLLMENT'!" &amp; SUBSTITUTE(ADDRESS(1,MATCH(AT$349,#REF!,0),4),"1","") &amp; $AC109 )="","",INDIRECT("'ENROLLMENT'!" &amp; SUBSTITUTE(ADDRESS(1,MATCH(AT$349,#REF!,0),4),"1","") &amp; $AC109 )),"")</f>
        <v/>
      </c>
      <c r="AU359" s="269"/>
      <c r="AV359" s="51"/>
    </row>
    <row r="360" spans="14:48" ht="24.95" hidden="1" customHeight="1" thickTop="1" thickBot="1">
      <c r="N360" s="209" t="str">
        <f ca="1">IFERROR(IF(VLOOKUP($F110,ENROLLMENT.DATA\MASTER.TABLE\\RNK,( COLUMN(INDIRECT(#REF!&amp;"\"&amp;"PGA"&amp;"\RANGE")) - COLUMN(ENROLLMENT.DATA\RNK\RANGE) +1 ),0) = "","",LEFT($AF360,7)),"")</f>
        <v/>
      </c>
      <c r="T360" s="170"/>
      <c r="AB360" s="313" t="str">
        <f t="shared" ca="1" si="408"/>
        <v/>
      </c>
      <c r="AC360" s="313"/>
      <c r="AD360" s="313"/>
      <c r="AE360" s="314"/>
      <c r="AF360" s="291" t="str">
        <f ca="1">IFERROR(IF(INDIRECT("'ENROLLMENT'!" &amp; SUBSTITUTE(ADDRESS(1,MATCH(AF$349,#REF!,0),4),"1","") &amp; $AC110 )="","",INDIRECT("'ENROLLMENT'!" &amp; SUBSTITUTE(ADDRESS(1,MATCH(AF$349,#REF!,0),4),"1","") &amp; $AC110 )),"")</f>
        <v/>
      </c>
      <c r="AG360" s="292"/>
      <c r="AH360" s="281" t="str">
        <f ca="1">IFERROR(IF(INDIRECT("'ENROLLMENT'!" &amp; SUBSTITUTE(ADDRESS(1,MATCH(AH$349,#REF!,0),4),"1","") &amp; $AC110 )="","",INDIRECT("'ENROLLMENT'!" &amp; SUBSTITUTE(ADDRESS(1,MATCH(AH$349,#REF!,0),4),"1","") &amp; $AC110 )),"")&amp;  IFERROR(IF(INDIRECT("'ENROLLMENT'!" &amp; SUBSTITUTE(ADDRESS(1,MATCH(AL$349,#REF!,0),4),"1","") &amp; $AC110 )="",""," / "&amp;INDIRECT("'ENROLLMENT'!" &amp; SUBSTITUTE(ADDRESS(1,MATCH(AL$349,#REF!,0),4),"1","") &amp; $AC110 )),"")</f>
        <v/>
      </c>
      <c r="AI360" s="282"/>
      <c r="AJ360" s="282"/>
      <c r="AK360" s="282"/>
      <c r="AL360" s="282"/>
      <c r="AM360" s="282"/>
      <c r="AN360" s="283"/>
      <c r="AO360" s="278" t="str">
        <f ca="1">IFERROR(IF(INDIRECT("'ENROLLMENT'!" &amp; SUBSTITUTE(ADDRESS(1,MATCH(AO$349,#REF!,0),4),"1","") &amp; $AC110 )="","",INDIRECT("'ENROLLMENT'!" &amp; SUBSTITUTE(ADDRESS(1,MATCH(AO$349,#REF!,0),4),"1","") &amp; $AC110 )),"")</f>
        <v/>
      </c>
      <c r="AP360" s="279"/>
      <c r="AQ360" s="46" t="str">
        <f ca="1">IFERROR(IF(INDIRECT("'ENROLLMENT'!" &amp; SUBSTITUTE(ADDRESS(1,MATCH(AQ$349,#REF!,0),4),"1","") &amp; $AC110 )="","",INDIRECT("'ENROLLMENT'!" &amp; SUBSTITUTE(ADDRESS(1,MATCH(AQ$349,#REF!,0),4),"1","") &amp; $AC110 )),"")</f>
        <v/>
      </c>
      <c r="AR360" s="274" t="str">
        <f ca="1">IFERROR(IF(INDIRECT("'ENROLLMENT'!" &amp; SUBSTITUTE(ADDRESS(1,MATCH(AR$349,#REF!,0),4),"1","") &amp; $AC110 )="","",INDIRECT("'ENROLLMENT'!" &amp; SUBSTITUTE(ADDRESS(1,MATCH(AR$349,#REF!,0),4),"1","") &amp; $AC110 )),"")</f>
        <v/>
      </c>
      <c r="AS360" s="275"/>
      <c r="AT360" s="266" t="str">
        <f ca="1">IFERROR(IF(INDIRECT("'ENROLLMENT'!" &amp; SUBSTITUTE(ADDRESS(1,MATCH(AT$349,#REF!,0),4),"1","") &amp; $AC110 )="","",INDIRECT("'ENROLLMENT'!" &amp; SUBSTITUTE(ADDRESS(1,MATCH(AT$349,#REF!,0),4),"1","") &amp; $AC110 )),"")</f>
        <v/>
      </c>
      <c r="AU360" s="267"/>
      <c r="AV360" s="51"/>
    </row>
    <row r="361" spans="14:48" ht="24.95" hidden="1" customHeight="1" thickTop="1" thickBot="1">
      <c r="N361" s="173" t="str">
        <f ca="1">IFERROR(IF(VLOOKUP($F111,ENROLLMENT.DATA\MASTER.TABLE\\RNK,( COLUMN(INDIRECT(#REF!&amp;"\"&amp;"PGA"&amp;"\RANGE")) - COLUMN(ENROLLMENT.DATA\RNK\RANGE) +1 ),0) = "","",LEFT($AF361,7)),"")</f>
        <v/>
      </c>
      <c r="T361" s="171"/>
      <c r="AB361" s="313" t="str">
        <f t="shared" ca="1" si="408"/>
        <v/>
      </c>
      <c r="AC361" s="313"/>
      <c r="AD361" s="313"/>
      <c r="AE361" s="314"/>
      <c r="AF361" s="289" t="str">
        <f ca="1">IFERROR(IF(INDIRECT("'ENROLLMENT'!" &amp; SUBSTITUTE(ADDRESS(1,MATCH(AF$349,#REF!,0),4),"1","") &amp; $AC111 )="","",INDIRECT("'ENROLLMENT'!" &amp; SUBSTITUTE(ADDRESS(1,MATCH(AF$349,#REF!,0),4),"1","") &amp; $AC111 )),"")</f>
        <v/>
      </c>
      <c r="AG361" s="290"/>
      <c r="AH361" s="284" t="str">
        <f ca="1">IFERROR(IF(INDIRECT("'ENROLLMENT'!" &amp; SUBSTITUTE(ADDRESS(1,MATCH(AH$349,#REF!,0),4),"1","") &amp; $AC111 )="","",INDIRECT("'ENROLLMENT'!" &amp; SUBSTITUTE(ADDRESS(1,MATCH(AH$349,#REF!,0),4),"1","") &amp; $AC111 )),"")&amp;  IFERROR(IF(INDIRECT("'ENROLLMENT'!" &amp; SUBSTITUTE(ADDRESS(1,MATCH(AL$349,#REF!,0),4),"1","") &amp; $AC111 )="",""," / "&amp;INDIRECT("'ENROLLMENT'!" &amp; SUBSTITUTE(ADDRESS(1,MATCH(AL$349,#REF!,0),4),"1","") &amp; $AC111 )),"")</f>
        <v/>
      </c>
      <c r="AI361" s="285"/>
      <c r="AJ361" s="285"/>
      <c r="AK361" s="285"/>
      <c r="AL361" s="285"/>
      <c r="AM361" s="285"/>
      <c r="AN361" s="286"/>
      <c r="AO361" s="276" t="str">
        <f ca="1">IFERROR(IF(INDIRECT("'ENROLLMENT'!" &amp; SUBSTITUTE(ADDRESS(1,MATCH(AO$349,#REF!,0),4),"1","") &amp; $AC111 )="","",INDIRECT("'ENROLLMENT'!" &amp; SUBSTITUTE(ADDRESS(1,MATCH(AO$349,#REF!,0),4),"1","") &amp; $AC111 )),"")</f>
        <v/>
      </c>
      <c r="AP361" s="277"/>
      <c r="AQ361" s="47" t="str">
        <f ca="1">IFERROR(IF(INDIRECT("'ENROLLMENT'!" &amp; SUBSTITUTE(ADDRESS(1,MATCH(AQ$349,#REF!,0),4),"1","") &amp; $AC111 )="","",INDIRECT("'ENROLLMENT'!" &amp; SUBSTITUTE(ADDRESS(1,MATCH(AQ$349,#REF!,0),4),"1","") &amp; $AC111 )),"")</f>
        <v/>
      </c>
      <c r="AR361" s="272" t="str">
        <f ca="1">IFERROR(IF(INDIRECT("'ENROLLMENT'!" &amp; SUBSTITUTE(ADDRESS(1,MATCH(AR$349,#REF!,0),4),"1","") &amp; $AC111 )="","",INDIRECT("'ENROLLMENT'!" &amp; SUBSTITUTE(ADDRESS(1,MATCH(AR$349,#REF!,0),4),"1","") &amp; $AC111 )),"")</f>
        <v/>
      </c>
      <c r="AS361" s="273"/>
      <c r="AT361" s="268" t="str">
        <f ca="1">IFERROR(IF(INDIRECT("'ENROLLMENT'!" &amp; SUBSTITUTE(ADDRESS(1,MATCH(AT$349,#REF!,0),4),"1","") &amp; $AC111 )="","",INDIRECT("'ENROLLMENT'!" &amp; SUBSTITUTE(ADDRESS(1,MATCH(AT$349,#REF!,0),4),"1","") &amp; $AC111 )),"")</f>
        <v/>
      </c>
      <c r="AU361" s="269"/>
      <c r="AV361" s="51"/>
    </row>
    <row r="362" spans="14:48" ht="24.95" hidden="1" customHeight="1" thickTop="1" thickBot="1">
      <c r="N362" s="209" t="str">
        <f ca="1">IFERROR(IF(VLOOKUP($F112,ENROLLMENT.DATA\MASTER.TABLE\\RNK,( COLUMN(INDIRECT(#REF!&amp;"\"&amp;"PGA"&amp;"\RANGE")) - COLUMN(ENROLLMENT.DATA\RNK\RANGE) +1 ),0) = "","",LEFT($AF362,7)),"")</f>
        <v/>
      </c>
      <c r="T362" s="170"/>
      <c r="AB362" s="313" t="str">
        <f t="shared" ca="1" si="408"/>
        <v/>
      </c>
      <c r="AC362" s="313"/>
      <c r="AD362" s="313"/>
      <c r="AE362" s="314"/>
      <c r="AF362" s="291" t="str">
        <f ca="1">IFERROR(IF(INDIRECT("'ENROLLMENT'!" &amp; SUBSTITUTE(ADDRESS(1,MATCH(AF$349,#REF!,0),4),"1","") &amp; $AC112 )="","",INDIRECT("'ENROLLMENT'!" &amp; SUBSTITUTE(ADDRESS(1,MATCH(AF$349,#REF!,0),4),"1","") &amp; $AC112 )),"")</f>
        <v/>
      </c>
      <c r="AG362" s="292"/>
      <c r="AH362" s="281" t="str">
        <f ca="1">IFERROR(IF(INDIRECT("'ENROLLMENT'!" &amp; SUBSTITUTE(ADDRESS(1,MATCH(AH$349,#REF!,0),4),"1","") &amp; $AC112 )="","",INDIRECT("'ENROLLMENT'!" &amp; SUBSTITUTE(ADDRESS(1,MATCH(AH$349,#REF!,0),4),"1","") &amp; $AC112 )),"")&amp;  IFERROR(IF(INDIRECT("'ENROLLMENT'!" &amp; SUBSTITUTE(ADDRESS(1,MATCH(AL$349,#REF!,0),4),"1","") &amp; $AC112 )="",""," / "&amp;INDIRECT("'ENROLLMENT'!" &amp; SUBSTITUTE(ADDRESS(1,MATCH(AL$349,#REF!,0),4),"1","") &amp; $AC112 )),"")</f>
        <v/>
      </c>
      <c r="AI362" s="282"/>
      <c r="AJ362" s="282"/>
      <c r="AK362" s="282"/>
      <c r="AL362" s="282"/>
      <c r="AM362" s="282"/>
      <c r="AN362" s="283"/>
      <c r="AO362" s="278" t="str">
        <f ca="1">IFERROR(IF(INDIRECT("'ENROLLMENT'!" &amp; SUBSTITUTE(ADDRESS(1,MATCH(AO$349,#REF!,0),4),"1","") &amp; $AC112 )="","",INDIRECT("'ENROLLMENT'!" &amp; SUBSTITUTE(ADDRESS(1,MATCH(AO$349,#REF!,0),4),"1","") &amp; $AC112 )),"")</f>
        <v/>
      </c>
      <c r="AP362" s="279"/>
      <c r="AQ362" s="46" t="str">
        <f ca="1">IFERROR(IF(INDIRECT("'ENROLLMENT'!" &amp; SUBSTITUTE(ADDRESS(1,MATCH(AQ$349,#REF!,0),4),"1","") &amp; $AC112 )="","",INDIRECT("'ENROLLMENT'!" &amp; SUBSTITUTE(ADDRESS(1,MATCH(AQ$349,#REF!,0),4),"1","") &amp; $AC112 )),"")</f>
        <v/>
      </c>
      <c r="AR362" s="274" t="str">
        <f ca="1">IFERROR(IF(INDIRECT("'ENROLLMENT'!" &amp; SUBSTITUTE(ADDRESS(1,MATCH(AR$349,#REF!,0),4),"1","") &amp; $AC112 )="","",INDIRECT("'ENROLLMENT'!" &amp; SUBSTITUTE(ADDRESS(1,MATCH(AR$349,#REF!,0),4),"1","") &amp; $AC112 )),"")</f>
        <v/>
      </c>
      <c r="AS362" s="275"/>
      <c r="AT362" s="266" t="str">
        <f ca="1">IFERROR(IF(INDIRECT("'ENROLLMENT'!" &amp; SUBSTITUTE(ADDRESS(1,MATCH(AT$349,#REF!,0),4),"1","") &amp; $AC112 )="","",INDIRECT("'ENROLLMENT'!" &amp; SUBSTITUTE(ADDRESS(1,MATCH(AT$349,#REF!,0),4),"1","") &amp; $AC112 )),"")</f>
        <v/>
      </c>
      <c r="AU362" s="267"/>
      <c r="AV362" s="51"/>
    </row>
    <row r="363" spans="14:48" ht="24.95" hidden="1" customHeight="1" thickTop="1" thickBot="1">
      <c r="N363" s="173" t="str">
        <f ca="1">IFERROR(IF(VLOOKUP($F113,ENROLLMENT.DATA\MASTER.TABLE\\RNK,( COLUMN(INDIRECT(#REF!&amp;"\"&amp;"PGA"&amp;"\RANGE")) - COLUMN(ENROLLMENT.DATA\RNK\RANGE) +1 ),0) = "","",LEFT($AF363,7)),"")</f>
        <v/>
      </c>
      <c r="T363" s="171"/>
      <c r="AB363" s="313" t="str">
        <f t="shared" ca="1" si="408"/>
        <v/>
      </c>
      <c r="AC363" s="313"/>
      <c r="AD363" s="313"/>
      <c r="AE363" s="314"/>
      <c r="AF363" s="289" t="str">
        <f ca="1">IFERROR(IF(INDIRECT("'ENROLLMENT'!" &amp; SUBSTITUTE(ADDRESS(1,MATCH(AF$349,#REF!,0),4),"1","") &amp; $AC113 )="","",INDIRECT("'ENROLLMENT'!" &amp; SUBSTITUTE(ADDRESS(1,MATCH(AF$349,#REF!,0),4),"1","") &amp; $AC113 )),"")</f>
        <v/>
      </c>
      <c r="AG363" s="290"/>
      <c r="AH363" s="284" t="str">
        <f ca="1">IFERROR(IF(INDIRECT("'ENROLLMENT'!" &amp; SUBSTITUTE(ADDRESS(1,MATCH(AH$349,#REF!,0),4),"1","") &amp; $AC113 )="","",INDIRECT("'ENROLLMENT'!" &amp; SUBSTITUTE(ADDRESS(1,MATCH(AH$349,#REF!,0),4),"1","") &amp; $AC113 )),"")&amp;  IFERROR(IF(INDIRECT("'ENROLLMENT'!" &amp; SUBSTITUTE(ADDRESS(1,MATCH(AL$349,#REF!,0),4),"1","") &amp; $AC113 )="",""," / "&amp;INDIRECT("'ENROLLMENT'!" &amp; SUBSTITUTE(ADDRESS(1,MATCH(AL$349,#REF!,0),4),"1","") &amp; $AC113 )),"")</f>
        <v/>
      </c>
      <c r="AI363" s="285"/>
      <c r="AJ363" s="285"/>
      <c r="AK363" s="285"/>
      <c r="AL363" s="285"/>
      <c r="AM363" s="285"/>
      <c r="AN363" s="286"/>
      <c r="AO363" s="276" t="str">
        <f ca="1">IFERROR(IF(INDIRECT("'ENROLLMENT'!" &amp; SUBSTITUTE(ADDRESS(1,MATCH(AO$349,#REF!,0),4),"1","") &amp; $AC113 )="","",INDIRECT("'ENROLLMENT'!" &amp; SUBSTITUTE(ADDRESS(1,MATCH(AO$349,#REF!,0),4),"1","") &amp; $AC113 )),"")</f>
        <v/>
      </c>
      <c r="AP363" s="277"/>
      <c r="AQ363" s="47" t="str">
        <f ca="1">IFERROR(IF(INDIRECT("'ENROLLMENT'!" &amp; SUBSTITUTE(ADDRESS(1,MATCH(AQ$349,#REF!,0),4),"1","") &amp; $AC113 )="","",INDIRECT("'ENROLLMENT'!" &amp; SUBSTITUTE(ADDRESS(1,MATCH(AQ$349,#REF!,0),4),"1","") &amp; $AC113 )),"")</f>
        <v/>
      </c>
      <c r="AR363" s="272" t="str">
        <f ca="1">IFERROR(IF(INDIRECT("'ENROLLMENT'!" &amp; SUBSTITUTE(ADDRESS(1,MATCH(AR$349,#REF!,0),4),"1","") &amp; $AC113 )="","",INDIRECT("'ENROLLMENT'!" &amp; SUBSTITUTE(ADDRESS(1,MATCH(AR$349,#REF!,0),4),"1","") &amp; $AC113 )),"")</f>
        <v/>
      </c>
      <c r="AS363" s="273"/>
      <c r="AT363" s="268" t="str">
        <f ca="1">IFERROR(IF(INDIRECT("'ENROLLMENT'!" &amp; SUBSTITUTE(ADDRESS(1,MATCH(AT$349,#REF!,0),4),"1","") &amp; $AC113 )="","",INDIRECT("'ENROLLMENT'!" &amp; SUBSTITUTE(ADDRESS(1,MATCH(AT$349,#REF!,0),4),"1","") &amp; $AC113 )),"")</f>
        <v/>
      </c>
      <c r="AU363" s="269"/>
      <c r="AV363" s="51"/>
    </row>
    <row r="364" spans="14:48" ht="24.95" hidden="1" customHeight="1" thickTop="1" thickBot="1">
      <c r="N364" s="209" t="str">
        <f ca="1">IFERROR(IF(VLOOKUP($F114,ENROLLMENT.DATA\MASTER.TABLE\\RNK,( COLUMN(INDIRECT(#REF!&amp;"\"&amp;"PGA"&amp;"\RANGE")) - COLUMN(ENROLLMENT.DATA\RNK\RANGE) +1 ),0) = "","",LEFT($AF364,7)),"")</f>
        <v/>
      </c>
      <c r="T364" s="170"/>
      <c r="AB364" s="313" t="str">
        <f t="shared" ca="1" si="408"/>
        <v/>
      </c>
      <c r="AC364" s="313"/>
      <c r="AD364" s="313"/>
      <c r="AE364" s="314"/>
      <c r="AF364" s="291" t="str">
        <f ca="1">IFERROR(IF(INDIRECT("'ENROLLMENT'!" &amp; SUBSTITUTE(ADDRESS(1,MATCH(AF$349,#REF!,0),4),"1","") &amp; $AC114 )="","",INDIRECT("'ENROLLMENT'!" &amp; SUBSTITUTE(ADDRESS(1,MATCH(AF$349,#REF!,0),4),"1","") &amp; $AC114 )),"")</f>
        <v/>
      </c>
      <c r="AG364" s="292"/>
      <c r="AH364" s="281" t="str">
        <f ca="1">IFERROR(IF(INDIRECT("'ENROLLMENT'!" &amp; SUBSTITUTE(ADDRESS(1,MATCH(AH$349,#REF!,0),4),"1","") &amp; $AC114 )="","",INDIRECT("'ENROLLMENT'!" &amp; SUBSTITUTE(ADDRESS(1,MATCH(AH$349,#REF!,0),4),"1","") &amp; $AC114 )),"")&amp;  IFERROR(IF(INDIRECT("'ENROLLMENT'!" &amp; SUBSTITUTE(ADDRESS(1,MATCH(AL$349,#REF!,0),4),"1","") &amp; $AC114 )="",""," / "&amp;INDIRECT("'ENROLLMENT'!" &amp; SUBSTITUTE(ADDRESS(1,MATCH(AL$349,#REF!,0),4),"1","") &amp; $AC114 )),"")</f>
        <v/>
      </c>
      <c r="AI364" s="282"/>
      <c r="AJ364" s="282"/>
      <c r="AK364" s="282"/>
      <c r="AL364" s="282"/>
      <c r="AM364" s="282"/>
      <c r="AN364" s="283"/>
      <c r="AO364" s="278" t="str">
        <f ca="1">IFERROR(IF(INDIRECT("'ENROLLMENT'!" &amp; SUBSTITUTE(ADDRESS(1,MATCH(AO$349,#REF!,0),4),"1","") &amp; $AC114 )="","",INDIRECT("'ENROLLMENT'!" &amp; SUBSTITUTE(ADDRESS(1,MATCH(AO$349,#REF!,0),4),"1","") &amp; $AC114 )),"")</f>
        <v/>
      </c>
      <c r="AP364" s="279"/>
      <c r="AQ364" s="46" t="str">
        <f ca="1">IFERROR(IF(INDIRECT("'ENROLLMENT'!" &amp; SUBSTITUTE(ADDRESS(1,MATCH(AQ$349,#REF!,0),4),"1","") &amp; $AC114 )="","",INDIRECT("'ENROLLMENT'!" &amp; SUBSTITUTE(ADDRESS(1,MATCH(AQ$349,#REF!,0),4),"1","") &amp; $AC114 )),"")</f>
        <v/>
      </c>
      <c r="AR364" s="274" t="str">
        <f ca="1">IFERROR(IF(INDIRECT("'ENROLLMENT'!" &amp; SUBSTITUTE(ADDRESS(1,MATCH(AR$349,#REF!,0),4),"1","") &amp; $AC114 )="","",INDIRECT("'ENROLLMENT'!" &amp; SUBSTITUTE(ADDRESS(1,MATCH(AR$349,#REF!,0),4),"1","") &amp; $AC114 )),"")</f>
        <v/>
      </c>
      <c r="AS364" s="275"/>
      <c r="AT364" s="266" t="str">
        <f ca="1">IFERROR(IF(INDIRECT("'ENROLLMENT'!" &amp; SUBSTITUTE(ADDRESS(1,MATCH(AT$349,#REF!,0),4),"1","") &amp; $AC114 )="","",INDIRECT("'ENROLLMENT'!" &amp; SUBSTITUTE(ADDRESS(1,MATCH(AT$349,#REF!,0),4),"1","") &amp; $AC114 )),"")</f>
        <v/>
      </c>
      <c r="AU364" s="267"/>
      <c r="AV364" s="51"/>
    </row>
    <row r="365" spans="14:48" ht="24.95" hidden="1" customHeight="1" thickTop="1" thickBot="1">
      <c r="N365" s="173" t="str">
        <f ca="1">IFERROR(IF(VLOOKUP($F115,ENROLLMENT.DATA\MASTER.TABLE\\RNK,( COLUMN(INDIRECT(#REF!&amp;"\"&amp;"PGA"&amp;"\RANGE")) - COLUMN(ENROLLMENT.DATA\RNK\RANGE) +1 ),0) = "","",LEFT($AF365,7)),"")</f>
        <v/>
      </c>
      <c r="T365" s="171"/>
      <c r="AB365" s="313" t="str">
        <f t="shared" ca="1" si="408"/>
        <v/>
      </c>
      <c r="AC365" s="313"/>
      <c r="AD365" s="313"/>
      <c r="AE365" s="314"/>
      <c r="AF365" s="289" t="str">
        <f ca="1">IFERROR(IF(INDIRECT("'ENROLLMENT'!" &amp; SUBSTITUTE(ADDRESS(1,MATCH(AF$349,#REF!,0),4),"1","") &amp; $AC115 )="","",INDIRECT("'ENROLLMENT'!" &amp; SUBSTITUTE(ADDRESS(1,MATCH(AF$349,#REF!,0),4),"1","") &amp; $AC115 )),"")</f>
        <v/>
      </c>
      <c r="AG365" s="290"/>
      <c r="AH365" s="284" t="str">
        <f ca="1">IFERROR(IF(INDIRECT("'ENROLLMENT'!" &amp; SUBSTITUTE(ADDRESS(1,MATCH(AH$349,#REF!,0),4),"1","") &amp; $AC115 )="","",INDIRECT("'ENROLLMENT'!" &amp; SUBSTITUTE(ADDRESS(1,MATCH(AH$349,#REF!,0),4),"1","") &amp; $AC115 )),"")&amp;  IFERROR(IF(INDIRECT("'ENROLLMENT'!" &amp; SUBSTITUTE(ADDRESS(1,MATCH(AL$349,#REF!,0),4),"1","") &amp; $AC115 )="",""," / "&amp;INDIRECT("'ENROLLMENT'!" &amp; SUBSTITUTE(ADDRESS(1,MATCH(AL$349,#REF!,0),4),"1","") &amp; $AC115 )),"")</f>
        <v/>
      </c>
      <c r="AI365" s="285"/>
      <c r="AJ365" s="285"/>
      <c r="AK365" s="285"/>
      <c r="AL365" s="285"/>
      <c r="AM365" s="285"/>
      <c r="AN365" s="286"/>
      <c r="AO365" s="276" t="str">
        <f ca="1">IFERROR(IF(INDIRECT("'ENROLLMENT'!" &amp; SUBSTITUTE(ADDRESS(1,MATCH(AO$349,#REF!,0),4),"1","") &amp; $AC115 )="","",INDIRECT("'ENROLLMENT'!" &amp; SUBSTITUTE(ADDRESS(1,MATCH(AO$349,#REF!,0),4),"1","") &amp; $AC115 )),"")</f>
        <v/>
      </c>
      <c r="AP365" s="277"/>
      <c r="AQ365" s="47" t="str">
        <f ca="1">IFERROR(IF(INDIRECT("'ENROLLMENT'!" &amp; SUBSTITUTE(ADDRESS(1,MATCH(AQ$349,#REF!,0),4),"1","") &amp; $AC115 )="","",INDIRECT("'ENROLLMENT'!" &amp; SUBSTITUTE(ADDRESS(1,MATCH(AQ$349,#REF!,0),4),"1","") &amp; $AC115 )),"")</f>
        <v/>
      </c>
      <c r="AR365" s="272" t="str">
        <f ca="1">IFERROR(IF(INDIRECT("'ENROLLMENT'!" &amp; SUBSTITUTE(ADDRESS(1,MATCH(AR$349,#REF!,0),4),"1","") &amp; $AC115 )="","",INDIRECT("'ENROLLMENT'!" &amp; SUBSTITUTE(ADDRESS(1,MATCH(AR$349,#REF!,0),4),"1","") &amp; $AC115 )),"")</f>
        <v/>
      </c>
      <c r="AS365" s="273"/>
      <c r="AT365" s="268" t="str">
        <f ca="1">IFERROR(IF(INDIRECT("'ENROLLMENT'!" &amp; SUBSTITUTE(ADDRESS(1,MATCH(AT$349,#REF!,0),4),"1","") &amp; $AC115 )="","",INDIRECT("'ENROLLMENT'!" &amp; SUBSTITUTE(ADDRESS(1,MATCH(AT$349,#REF!,0),4),"1","") &amp; $AC115 )),"")</f>
        <v/>
      </c>
      <c r="AU365" s="269"/>
      <c r="AV365" s="51"/>
    </row>
    <row r="366" spans="14:48" ht="24.95" hidden="1" customHeight="1" thickTop="1" thickBot="1">
      <c r="N366" s="209" t="str">
        <f ca="1">IFERROR(IF(VLOOKUP($F116,ENROLLMENT.DATA\MASTER.TABLE\\RNK,( COLUMN(INDIRECT(#REF!&amp;"\"&amp;"PGA"&amp;"\RANGE")) - COLUMN(ENROLLMENT.DATA\RNK\RANGE) +1 ),0) = "","",LEFT($AF366,7)),"")</f>
        <v/>
      </c>
      <c r="T366" s="170"/>
      <c r="AB366" s="313" t="str">
        <f t="shared" ca="1" si="408"/>
        <v/>
      </c>
      <c r="AC366" s="313"/>
      <c r="AD366" s="313"/>
      <c r="AE366" s="314"/>
      <c r="AF366" s="291" t="str">
        <f ca="1">IFERROR(IF(INDIRECT("'ENROLLMENT'!" &amp; SUBSTITUTE(ADDRESS(1,MATCH(AF$349,#REF!,0),4),"1","") &amp; $AC116 )="","",INDIRECT("'ENROLLMENT'!" &amp; SUBSTITUTE(ADDRESS(1,MATCH(AF$349,#REF!,0),4),"1","") &amp; $AC116 )),"")</f>
        <v/>
      </c>
      <c r="AG366" s="292"/>
      <c r="AH366" s="281" t="str">
        <f ca="1">IFERROR(IF(INDIRECT("'ENROLLMENT'!" &amp; SUBSTITUTE(ADDRESS(1,MATCH(AH$349,#REF!,0),4),"1","") &amp; $AC116 )="","",INDIRECT("'ENROLLMENT'!" &amp; SUBSTITUTE(ADDRESS(1,MATCH(AH$349,#REF!,0),4),"1","") &amp; $AC116 )),"")&amp;  IFERROR(IF(INDIRECT("'ENROLLMENT'!" &amp; SUBSTITUTE(ADDRESS(1,MATCH(AL$349,#REF!,0),4),"1","") &amp; $AC116 )="",""," / "&amp;INDIRECT("'ENROLLMENT'!" &amp; SUBSTITUTE(ADDRESS(1,MATCH(AL$349,#REF!,0),4),"1","") &amp; $AC116 )),"")</f>
        <v/>
      </c>
      <c r="AI366" s="282"/>
      <c r="AJ366" s="282"/>
      <c r="AK366" s="282"/>
      <c r="AL366" s="282"/>
      <c r="AM366" s="282"/>
      <c r="AN366" s="283"/>
      <c r="AO366" s="278" t="str">
        <f ca="1">IFERROR(IF(INDIRECT("'ENROLLMENT'!" &amp; SUBSTITUTE(ADDRESS(1,MATCH(AO$349,#REF!,0),4),"1","") &amp; $AC116 )="","",INDIRECT("'ENROLLMENT'!" &amp; SUBSTITUTE(ADDRESS(1,MATCH(AO$349,#REF!,0),4),"1","") &amp; $AC116 )),"")</f>
        <v/>
      </c>
      <c r="AP366" s="279"/>
      <c r="AQ366" s="46" t="str">
        <f ca="1">IFERROR(IF(INDIRECT("'ENROLLMENT'!" &amp; SUBSTITUTE(ADDRESS(1,MATCH(AQ$349,#REF!,0),4),"1","") &amp; $AC116 )="","",INDIRECT("'ENROLLMENT'!" &amp; SUBSTITUTE(ADDRESS(1,MATCH(AQ$349,#REF!,0),4),"1","") &amp; $AC116 )),"")</f>
        <v/>
      </c>
      <c r="AR366" s="274" t="str">
        <f ca="1">IFERROR(IF(INDIRECT("'ENROLLMENT'!" &amp; SUBSTITUTE(ADDRESS(1,MATCH(AR$349,#REF!,0),4),"1","") &amp; $AC116 )="","",INDIRECT("'ENROLLMENT'!" &amp; SUBSTITUTE(ADDRESS(1,MATCH(AR$349,#REF!,0),4),"1","") &amp; $AC116 )),"")</f>
        <v/>
      </c>
      <c r="AS366" s="275"/>
      <c r="AT366" s="266" t="str">
        <f ca="1">IFERROR(IF(INDIRECT("'ENROLLMENT'!" &amp; SUBSTITUTE(ADDRESS(1,MATCH(AT$349,#REF!,0),4),"1","") &amp; $AC116 )="","",INDIRECT("'ENROLLMENT'!" &amp; SUBSTITUTE(ADDRESS(1,MATCH(AT$349,#REF!,0),4),"1","") &amp; $AC116 )),"")</f>
        <v/>
      </c>
      <c r="AU366" s="267"/>
      <c r="AV366" s="51"/>
    </row>
    <row r="367" spans="14:48" ht="24.95" hidden="1" customHeight="1" thickTop="1" thickBot="1">
      <c r="N367" s="173" t="str">
        <f ca="1">IFERROR(IF(VLOOKUP($F117,ENROLLMENT.DATA\MASTER.TABLE\\RNK,( COLUMN(INDIRECT(#REF!&amp;"\"&amp;"PGA"&amp;"\RANGE")) - COLUMN(ENROLLMENT.DATA\RNK\RANGE) +1 ),0) = "","",LEFT($AF367,7)),"")</f>
        <v/>
      </c>
      <c r="T367" s="171"/>
      <c r="AB367" s="313" t="str">
        <f t="shared" ca="1" si="408"/>
        <v/>
      </c>
      <c r="AC367" s="313"/>
      <c r="AD367" s="313"/>
      <c r="AE367" s="314"/>
      <c r="AF367" s="289" t="str">
        <f ca="1">IFERROR(IF(INDIRECT("'ENROLLMENT'!" &amp; SUBSTITUTE(ADDRESS(1,MATCH(AF$349,#REF!,0),4),"1","") &amp; $AC117 )="","",INDIRECT("'ENROLLMENT'!" &amp; SUBSTITUTE(ADDRESS(1,MATCH(AF$349,#REF!,0),4),"1","") &amp; $AC117 )),"")</f>
        <v/>
      </c>
      <c r="AG367" s="290"/>
      <c r="AH367" s="284" t="str">
        <f ca="1">IFERROR(IF(INDIRECT("'ENROLLMENT'!" &amp; SUBSTITUTE(ADDRESS(1,MATCH(AH$349,#REF!,0),4),"1","") &amp; $AC117 )="","",INDIRECT("'ENROLLMENT'!" &amp; SUBSTITUTE(ADDRESS(1,MATCH(AH$349,#REF!,0),4),"1","") &amp; $AC117 )),"")&amp;  IFERROR(IF(INDIRECT("'ENROLLMENT'!" &amp; SUBSTITUTE(ADDRESS(1,MATCH(AL$349,#REF!,0),4),"1","") &amp; $AC117 )="",""," / "&amp;INDIRECT("'ENROLLMENT'!" &amp; SUBSTITUTE(ADDRESS(1,MATCH(AL$349,#REF!,0),4),"1","") &amp; $AC117 )),"")</f>
        <v/>
      </c>
      <c r="AI367" s="285"/>
      <c r="AJ367" s="285"/>
      <c r="AK367" s="285"/>
      <c r="AL367" s="285"/>
      <c r="AM367" s="285"/>
      <c r="AN367" s="286"/>
      <c r="AO367" s="276" t="str">
        <f ca="1">IFERROR(IF(INDIRECT("'ENROLLMENT'!" &amp; SUBSTITUTE(ADDRESS(1,MATCH(AO$349,#REF!,0),4),"1","") &amp; $AC117 )="","",INDIRECT("'ENROLLMENT'!" &amp; SUBSTITUTE(ADDRESS(1,MATCH(AO$349,#REF!,0),4),"1","") &amp; $AC117 )),"")</f>
        <v/>
      </c>
      <c r="AP367" s="277"/>
      <c r="AQ367" s="47" t="str">
        <f ca="1">IFERROR(IF(INDIRECT("'ENROLLMENT'!" &amp; SUBSTITUTE(ADDRESS(1,MATCH(AQ$349,#REF!,0),4),"1","") &amp; $AC117 )="","",INDIRECT("'ENROLLMENT'!" &amp; SUBSTITUTE(ADDRESS(1,MATCH(AQ$349,#REF!,0),4),"1","") &amp; $AC117 )),"")</f>
        <v/>
      </c>
      <c r="AR367" s="272" t="str">
        <f ca="1">IFERROR(IF(INDIRECT("'ENROLLMENT'!" &amp; SUBSTITUTE(ADDRESS(1,MATCH(AR$349,#REF!,0),4),"1","") &amp; $AC117 )="","",INDIRECT("'ENROLLMENT'!" &amp; SUBSTITUTE(ADDRESS(1,MATCH(AR$349,#REF!,0),4),"1","") &amp; $AC117 )),"")</f>
        <v/>
      </c>
      <c r="AS367" s="273"/>
      <c r="AT367" s="268" t="str">
        <f ca="1">IFERROR(IF(INDIRECT("'ENROLLMENT'!" &amp; SUBSTITUTE(ADDRESS(1,MATCH(AT$349,#REF!,0),4),"1","") &amp; $AC117 )="","",INDIRECT("'ENROLLMENT'!" &amp; SUBSTITUTE(ADDRESS(1,MATCH(AT$349,#REF!,0),4),"1","") &amp; $AC117 )),"")</f>
        <v/>
      </c>
      <c r="AU367" s="269"/>
      <c r="AV367" s="51"/>
    </row>
    <row r="368" spans="14:48" ht="24.95" hidden="1" customHeight="1" thickTop="1" thickBot="1">
      <c r="N368" s="209" t="str">
        <f ca="1">IFERROR(IF(VLOOKUP($F118,ENROLLMENT.DATA\MASTER.TABLE\\RNK,( COLUMN(INDIRECT(#REF!&amp;"\"&amp;"PGA"&amp;"\RANGE")) - COLUMN(ENROLLMENT.DATA\RNK\RANGE) +1 ),0) = "","",LEFT($AF368,7)),"")</f>
        <v/>
      </c>
      <c r="T368" s="170"/>
      <c r="AB368" s="313" t="str">
        <f t="shared" ca="1" si="408"/>
        <v/>
      </c>
      <c r="AC368" s="313"/>
      <c r="AD368" s="313"/>
      <c r="AE368" s="314"/>
      <c r="AF368" s="291" t="str">
        <f ca="1">IFERROR(IF(INDIRECT("'ENROLLMENT'!" &amp; SUBSTITUTE(ADDRESS(1,MATCH(AF$349,#REF!,0),4),"1","") &amp; $AC118 )="","",INDIRECT("'ENROLLMENT'!" &amp; SUBSTITUTE(ADDRESS(1,MATCH(AF$349,#REF!,0),4),"1","") &amp; $AC118 )),"")</f>
        <v/>
      </c>
      <c r="AG368" s="292"/>
      <c r="AH368" s="281" t="str">
        <f ca="1">IFERROR(IF(INDIRECT("'ENROLLMENT'!" &amp; SUBSTITUTE(ADDRESS(1,MATCH(AH$349,#REF!,0),4),"1","") &amp; $AC118 )="","",INDIRECT("'ENROLLMENT'!" &amp; SUBSTITUTE(ADDRESS(1,MATCH(AH$349,#REF!,0),4),"1","") &amp; $AC118 )),"")&amp;  IFERROR(IF(INDIRECT("'ENROLLMENT'!" &amp; SUBSTITUTE(ADDRESS(1,MATCH(AL$349,#REF!,0),4),"1","") &amp; $AC118 )="",""," / "&amp;INDIRECT("'ENROLLMENT'!" &amp; SUBSTITUTE(ADDRESS(1,MATCH(AL$349,#REF!,0),4),"1","") &amp; $AC118 )),"")</f>
        <v/>
      </c>
      <c r="AI368" s="282"/>
      <c r="AJ368" s="282"/>
      <c r="AK368" s="282"/>
      <c r="AL368" s="282"/>
      <c r="AM368" s="282"/>
      <c r="AN368" s="283"/>
      <c r="AO368" s="278" t="str">
        <f ca="1">IFERROR(IF(INDIRECT("'ENROLLMENT'!" &amp; SUBSTITUTE(ADDRESS(1,MATCH(AO$349,#REF!,0),4),"1","") &amp; $AC118 )="","",INDIRECT("'ENROLLMENT'!" &amp; SUBSTITUTE(ADDRESS(1,MATCH(AO$349,#REF!,0),4),"1","") &amp; $AC118 )),"")</f>
        <v/>
      </c>
      <c r="AP368" s="279"/>
      <c r="AQ368" s="46" t="str">
        <f ca="1">IFERROR(IF(INDIRECT("'ENROLLMENT'!" &amp; SUBSTITUTE(ADDRESS(1,MATCH(AQ$349,#REF!,0),4),"1","") &amp; $AC118 )="","",INDIRECT("'ENROLLMENT'!" &amp; SUBSTITUTE(ADDRESS(1,MATCH(AQ$349,#REF!,0),4),"1","") &amp; $AC118 )),"")</f>
        <v/>
      </c>
      <c r="AR368" s="274" t="str">
        <f ca="1">IFERROR(IF(INDIRECT("'ENROLLMENT'!" &amp; SUBSTITUTE(ADDRESS(1,MATCH(AR$349,#REF!,0),4),"1","") &amp; $AC118 )="","",INDIRECT("'ENROLLMENT'!" &amp; SUBSTITUTE(ADDRESS(1,MATCH(AR$349,#REF!,0),4),"1","") &amp; $AC118 )),"")</f>
        <v/>
      </c>
      <c r="AS368" s="275"/>
      <c r="AT368" s="266" t="str">
        <f ca="1">IFERROR(IF(INDIRECT("'ENROLLMENT'!" &amp; SUBSTITUTE(ADDRESS(1,MATCH(AT$349,#REF!,0),4),"1","") &amp; $AC118 )="","",INDIRECT("'ENROLLMENT'!" &amp; SUBSTITUTE(ADDRESS(1,MATCH(AT$349,#REF!,0),4),"1","") &amp; $AC118 )),"")</f>
        <v/>
      </c>
      <c r="AU368" s="267"/>
      <c r="AV368" s="51"/>
    </row>
    <row r="369" spans="14:48" ht="24.95" hidden="1" customHeight="1" thickTop="1" thickBot="1">
      <c r="N369" s="173" t="str">
        <f ca="1">IFERROR(IF(VLOOKUP($F119,ENROLLMENT.DATA\MASTER.TABLE\\RNK,( COLUMN(INDIRECT(#REF!&amp;"\"&amp;"PGA"&amp;"\RANGE")) - COLUMN(ENROLLMENT.DATA\RNK\RANGE) +1 ),0) = "","",LEFT($AF369,7)),"")</f>
        <v/>
      </c>
      <c r="T369" s="171"/>
      <c r="AB369" s="313" t="str">
        <f t="shared" ca="1" si="408"/>
        <v/>
      </c>
      <c r="AC369" s="313"/>
      <c r="AD369" s="313"/>
      <c r="AE369" s="314"/>
      <c r="AF369" s="289" t="str">
        <f ca="1">IFERROR(IF(INDIRECT("'ENROLLMENT'!" &amp; SUBSTITUTE(ADDRESS(1,MATCH(AF$349,#REF!,0),4),"1","") &amp; $AC119 )="","",INDIRECT("'ENROLLMENT'!" &amp; SUBSTITUTE(ADDRESS(1,MATCH(AF$349,#REF!,0),4),"1","") &amp; $AC119 )),"")</f>
        <v/>
      </c>
      <c r="AG369" s="290"/>
      <c r="AH369" s="284" t="str">
        <f ca="1">IFERROR(IF(INDIRECT("'ENROLLMENT'!" &amp; SUBSTITUTE(ADDRESS(1,MATCH(AH$349,#REF!,0),4),"1","") &amp; $AC119 )="","",INDIRECT("'ENROLLMENT'!" &amp; SUBSTITUTE(ADDRESS(1,MATCH(AH$349,#REF!,0),4),"1","") &amp; $AC119 )),"")&amp;  IFERROR(IF(INDIRECT("'ENROLLMENT'!" &amp; SUBSTITUTE(ADDRESS(1,MATCH(AL$349,#REF!,0),4),"1","") &amp; $AC119 )="",""," / "&amp;INDIRECT("'ENROLLMENT'!" &amp; SUBSTITUTE(ADDRESS(1,MATCH(AL$349,#REF!,0),4),"1","") &amp; $AC119 )),"")</f>
        <v/>
      </c>
      <c r="AI369" s="285"/>
      <c r="AJ369" s="285"/>
      <c r="AK369" s="285"/>
      <c r="AL369" s="285"/>
      <c r="AM369" s="285"/>
      <c r="AN369" s="286"/>
      <c r="AO369" s="276" t="str">
        <f ca="1">IFERROR(IF(INDIRECT("'ENROLLMENT'!" &amp; SUBSTITUTE(ADDRESS(1,MATCH(AO$349,#REF!,0),4),"1","") &amp; $AC119 )="","",INDIRECT("'ENROLLMENT'!" &amp; SUBSTITUTE(ADDRESS(1,MATCH(AO$349,#REF!,0),4),"1","") &amp; $AC119 )),"")</f>
        <v/>
      </c>
      <c r="AP369" s="277"/>
      <c r="AQ369" s="47" t="str">
        <f ca="1">IFERROR(IF(INDIRECT("'ENROLLMENT'!" &amp; SUBSTITUTE(ADDRESS(1,MATCH(AQ$349,#REF!,0),4),"1","") &amp; $AC119 )="","",INDIRECT("'ENROLLMENT'!" &amp; SUBSTITUTE(ADDRESS(1,MATCH(AQ$349,#REF!,0),4),"1","") &amp; $AC119 )),"")</f>
        <v/>
      </c>
      <c r="AR369" s="272" t="str">
        <f ca="1">IFERROR(IF(INDIRECT("'ENROLLMENT'!" &amp; SUBSTITUTE(ADDRESS(1,MATCH(AR$349,#REF!,0),4),"1","") &amp; $AC119 )="","",INDIRECT("'ENROLLMENT'!" &amp; SUBSTITUTE(ADDRESS(1,MATCH(AR$349,#REF!,0),4),"1","") &amp; $AC119 )),"")</f>
        <v/>
      </c>
      <c r="AS369" s="273"/>
      <c r="AT369" s="268" t="str">
        <f ca="1">IFERROR(IF(INDIRECT("'ENROLLMENT'!" &amp; SUBSTITUTE(ADDRESS(1,MATCH(AT$349,#REF!,0),4),"1","") &amp; $AC119 )="","",INDIRECT("'ENROLLMENT'!" &amp; SUBSTITUTE(ADDRESS(1,MATCH(AT$349,#REF!,0),4),"1","") &amp; $AC119 )),"")</f>
        <v/>
      </c>
      <c r="AU369" s="269"/>
      <c r="AV369" s="51"/>
    </row>
    <row r="370" spans="14:48" ht="24.95" hidden="1" customHeight="1" thickTop="1" thickBot="1">
      <c r="N370" s="209" t="str">
        <f ca="1">IFERROR(IF(VLOOKUP($F120,ENROLLMENT.DATA\MASTER.TABLE\\RNK,( COLUMN(INDIRECT(#REF!&amp;"\"&amp;"PGA"&amp;"\RANGE")) - COLUMN(ENROLLMENT.DATA\RNK\RANGE) +1 ),0) = "","",LEFT($AF370,7)),"")</f>
        <v/>
      </c>
      <c r="T370" s="170"/>
      <c r="AB370" s="313" t="str">
        <f t="shared" ca="1" si="408"/>
        <v/>
      </c>
      <c r="AC370" s="313"/>
      <c r="AD370" s="313"/>
      <c r="AE370" s="314"/>
      <c r="AF370" s="291" t="str">
        <f ca="1">IFERROR(IF(INDIRECT("'ENROLLMENT'!" &amp; SUBSTITUTE(ADDRESS(1,MATCH(AF$349,#REF!,0),4),"1","") &amp; $AC120 )="","",INDIRECT("'ENROLLMENT'!" &amp; SUBSTITUTE(ADDRESS(1,MATCH(AF$349,#REF!,0),4),"1","") &amp; $AC120 )),"")</f>
        <v/>
      </c>
      <c r="AG370" s="292"/>
      <c r="AH370" s="281" t="str">
        <f ca="1">IFERROR(IF(INDIRECT("'ENROLLMENT'!" &amp; SUBSTITUTE(ADDRESS(1,MATCH(AH$349,#REF!,0),4),"1","") &amp; $AC120 )="","",INDIRECT("'ENROLLMENT'!" &amp; SUBSTITUTE(ADDRESS(1,MATCH(AH$349,#REF!,0),4),"1","") &amp; $AC120 )),"")&amp;  IFERROR(IF(INDIRECT("'ENROLLMENT'!" &amp; SUBSTITUTE(ADDRESS(1,MATCH(AL$349,#REF!,0),4),"1","") &amp; $AC120 )="",""," / "&amp;INDIRECT("'ENROLLMENT'!" &amp; SUBSTITUTE(ADDRESS(1,MATCH(AL$349,#REF!,0),4),"1","") &amp; $AC120 )),"")</f>
        <v/>
      </c>
      <c r="AI370" s="282"/>
      <c r="AJ370" s="282"/>
      <c r="AK370" s="282"/>
      <c r="AL370" s="282"/>
      <c r="AM370" s="282"/>
      <c r="AN370" s="283"/>
      <c r="AO370" s="278" t="str">
        <f ca="1">IFERROR(IF(INDIRECT("'ENROLLMENT'!" &amp; SUBSTITUTE(ADDRESS(1,MATCH(AO$349,#REF!,0),4),"1","") &amp; $AC120 )="","",INDIRECT("'ENROLLMENT'!" &amp; SUBSTITUTE(ADDRESS(1,MATCH(AO$349,#REF!,0),4),"1","") &amp; $AC120 )),"")</f>
        <v/>
      </c>
      <c r="AP370" s="279"/>
      <c r="AQ370" s="46" t="str">
        <f ca="1">IFERROR(IF(INDIRECT("'ENROLLMENT'!" &amp; SUBSTITUTE(ADDRESS(1,MATCH(AQ$349,#REF!,0),4),"1","") &amp; $AC120 )="","",INDIRECT("'ENROLLMENT'!" &amp; SUBSTITUTE(ADDRESS(1,MATCH(AQ$349,#REF!,0),4),"1","") &amp; $AC120 )),"")</f>
        <v/>
      </c>
      <c r="AR370" s="274" t="str">
        <f ca="1">IFERROR(IF(INDIRECT("'ENROLLMENT'!" &amp; SUBSTITUTE(ADDRESS(1,MATCH(AR$349,#REF!,0),4),"1","") &amp; $AC120 )="","",INDIRECT("'ENROLLMENT'!" &amp; SUBSTITUTE(ADDRESS(1,MATCH(AR$349,#REF!,0),4),"1","") &amp; $AC120 )),"")</f>
        <v/>
      </c>
      <c r="AS370" s="275"/>
      <c r="AT370" s="266" t="str">
        <f ca="1">IFERROR(IF(INDIRECT("'ENROLLMENT'!" &amp; SUBSTITUTE(ADDRESS(1,MATCH(AT$349,#REF!,0),4),"1","") &amp; $AC120 )="","",INDIRECT("'ENROLLMENT'!" &amp; SUBSTITUTE(ADDRESS(1,MATCH(AT$349,#REF!,0),4),"1","") &amp; $AC120 )),"")</f>
        <v/>
      </c>
      <c r="AU370" s="267"/>
      <c r="AV370" s="51"/>
    </row>
    <row r="371" spans="14:48" ht="24.95" hidden="1" customHeight="1" thickTop="1" thickBot="1">
      <c r="N371" s="173" t="str">
        <f ca="1">IFERROR(IF(VLOOKUP($F121,ENROLLMENT.DATA\MASTER.TABLE\\RNK,( COLUMN(INDIRECT(#REF!&amp;"\"&amp;"PGA"&amp;"\RANGE")) - COLUMN(ENROLLMENT.DATA\RNK\RANGE) +1 ),0) = "","",LEFT($AF371,7)),"")</f>
        <v/>
      </c>
      <c r="T371" s="171"/>
      <c r="AB371" s="313" t="str">
        <f t="shared" ca="1" si="408"/>
        <v/>
      </c>
      <c r="AC371" s="313"/>
      <c r="AD371" s="313"/>
      <c r="AE371" s="314"/>
      <c r="AF371" s="289" t="str">
        <f ca="1">IFERROR(IF(INDIRECT("'ENROLLMENT'!" &amp; SUBSTITUTE(ADDRESS(1,MATCH(AF$349,#REF!,0),4),"1","") &amp; $AC121 )="","",INDIRECT("'ENROLLMENT'!" &amp; SUBSTITUTE(ADDRESS(1,MATCH(AF$349,#REF!,0),4),"1","") &amp; $AC121 )),"")</f>
        <v/>
      </c>
      <c r="AG371" s="290"/>
      <c r="AH371" s="284" t="str">
        <f ca="1">IFERROR(IF(INDIRECT("'ENROLLMENT'!" &amp; SUBSTITUTE(ADDRESS(1,MATCH(AH$349,#REF!,0),4),"1","") &amp; $AC121 )="","",INDIRECT("'ENROLLMENT'!" &amp; SUBSTITUTE(ADDRESS(1,MATCH(AH$349,#REF!,0),4),"1","") &amp; $AC121 )),"")&amp;  IFERROR(IF(INDIRECT("'ENROLLMENT'!" &amp; SUBSTITUTE(ADDRESS(1,MATCH(AL$349,#REF!,0),4),"1","") &amp; $AC121 )="",""," / "&amp;INDIRECT("'ENROLLMENT'!" &amp; SUBSTITUTE(ADDRESS(1,MATCH(AL$349,#REF!,0),4),"1","") &amp; $AC121 )),"")</f>
        <v/>
      </c>
      <c r="AI371" s="285"/>
      <c r="AJ371" s="285"/>
      <c r="AK371" s="285"/>
      <c r="AL371" s="285"/>
      <c r="AM371" s="285"/>
      <c r="AN371" s="286"/>
      <c r="AO371" s="276" t="str">
        <f ca="1">IFERROR(IF(INDIRECT("'ENROLLMENT'!" &amp; SUBSTITUTE(ADDRESS(1,MATCH(AO$349,#REF!,0),4),"1","") &amp; $AC121 )="","",INDIRECT("'ENROLLMENT'!" &amp; SUBSTITUTE(ADDRESS(1,MATCH(AO$349,#REF!,0),4),"1","") &amp; $AC121 )),"")</f>
        <v/>
      </c>
      <c r="AP371" s="277"/>
      <c r="AQ371" s="47" t="str">
        <f ca="1">IFERROR(IF(INDIRECT("'ENROLLMENT'!" &amp; SUBSTITUTE(ADDRESS(1,MATCH(AQ$349,#REF!,0),4),"1","") &amp; $AC121 )="","",INDIRECT("'ENROLLMENT'!" &amp; SUBSTITUTE(ADDRESS(1,MATCH(AQ$349,#REF!,0),4),"1","") &amp; $AC121 )),"")</f>
        <v/>
      </c>
      <c r="AR371" s="272" t="str">
        <f ca="1">IFERROR(IF(INDIRECT("'ENROLLMENT'!" &amp; SUBSTITUTE(ADDRESS(1,MATCH(AR$349,#REF!,0),4),"1","") &amp; $AC121 )="","",INDIRECT("'ENROLLMENT'!" &amp; SUBSTITUTE(ADDRESS(1,MATCH(AR$349,#REF!,0),4),"1","") &amp; $AC121 )),"")</f>
        <v/>
      </c>
      <c r="AS371" s="273"/>
      <c r="AT371" s="268" t="str">
        <f ca="1">IFERROR(IF(INDIRECT("'ENROLLMENT'!" &amp; SUBSTITUTE(ADDRESS(1,MATCH(AT$349,#REF!,0),4),"1","") &amp; $AC121 )="","",INDIRECT("'ENROLLMENT'!" &amp; SUBSTITUTE(ADDRESS(1,MATCH(AT$349,#REF!,0),4),"1","") &amp; $AC121 )),"")</f>
        <v/>
      </c>
      <c r="AU371" s="269"/>
      <c r="AV371" s="51"/>
    </row>
    <row r="372" spans="14:48" ht="24.95" hidden="1" customHeight="1" thickTop="1" thickBot="1">
      <c r="N372" s="209" t="str">
        <f ca="1">IFERROR(IF(VLOOKUP($F122,ENROLLMENT.DATA\MASTER.TABLE\\RNK,( COLUMN(INDIRECT(#REF!&amp;"\"&amp;"PGA"&amp;"\RANGE")) - COLUMN(ENROLLMENT.DATA\RNK\RANGE) +1 ),0) = "","",LEFT($AF372,7)),"")</f>
        <v/>
      </c>
      <c r="T372" s="170"/>
      <c r="AB372" s="313" t="str">
        <f t="shared" ca="1" si="408"/>
        <v/>
      </c>
      <c r="AC372" s="313"/>
      <c r="AD372" s="313"/>
      <c r="AE372" s="314"/>
      <c r="AF372" s="291" t="str">
        <f ca="1">IFERROR(IF(INDIRECT("'ENROLLMENT'!" &amp; SUBSTITUTE(ADDRESS(1,MATCH(AF$349,#REF!,0),4),"1","") &amp; $AC122 )="","",INDIRECT("'ENROLLMENT'!" &amp; SUBSTITUTE(ADDRESS(1,MATCH(AF$349,#REF!,0),4),"1","") &amp; $AC122 )),"")</f>
        <v/>
      </c>
      <c r="AG372" s="292"/>
      <c r="AH372" s="281" t="str">
        <f ca="1">IFERROR(IF(INDIRECT("'ENROLLMENT'!" &amp; SUBSTITUTE(ADDRESS(1,MATCH(AH$349,#REF!,0),4),"1","") &amp; $AC122 )="","",INDIRECT("'ENROLLMENT'!" &amp; SUBSTITUTE(ADDRESS(1,MATCH(AH$349,#REF!,0),4),"1","") &amp; $AC122 )),"")&amp;  IFERROR(IF(INDIRECT("'ENROLLMENT'!" &amp; SUBSTITUTE(ADDRESS(1,MATCH(AL$349,#REF!,0),4),"1","") &amp; $AC122 )="",""," / "&amp;INDIRECT("'ENROLLMENT'!" &amp; SUBSTITUTE(ADDRESS(1,MATCH(AL$349,#REF!,0),4),"1","") &amp; $AC122 )),"")</f>
        <v/>
      </c>
      <c r="AI372" s="282"/>
      <c r="AJ372" s="282"/>
      <c r="AK372" s="282"/>
      <c r="AL372" s="282"/>
      <c r="AM372" s="282"/>
      <c r="AN372" s="283"/>
      <c r="AO372" s="278" t="str">
        <f ca="1">IFERROR(IF(INDIRECT("'ENROLLMENT'!" &amp; SUBSTITUTE(ADDRESS(1,MATCH(AO$349,#REF!,0),4),"1","") &amp; $AC122 )="","",INDIRECT("'ENROLLMENT'!" &amp; SUBSTITUTE(ADDRESS(1,MATCH(AO$349,#REF!,0),4),"1","") &amp; $AC122 )),"")</f>
        <v/>
      </c>
      <c r="AP372" s="279"/>
      <c r="AQ372" s="46" t="str">
        <f ca="1">IFERROR(IF(INDIRECT("'ENROLLMENT'!" &amp; SUBSTITUTE(ADDRESS(1,MATCH(AQ$349,#REF!,0),4),"1","") &amp; $AC122 )="","",INDIRECT("'ENROLLMENT'!" &amp; SUBSTITUTE(ADDRESS(1,MATCH(AQ$349,#REF!,0),4),"1","") &amp; $AC122 )),"")</f>
        <v/>
      </c>
      <c r="AR372" s="274" t="str">
        <f ca="1">IFERROR(IF(INDIRECT("'ENROLLMENT'!" &amp; SUBSTITUTE(ADDRESS(1,MATCH(AR$349,#REF!,0),4),"1","") &amp; $AC122 )="","",INDIRECT("'ENROLLMENT'!" &amp; SUBSTITUTE(ADDRESS(1,MATCH(AR$349,#REF!,0),4),"1","") &amp; $AC122 )),"")</f>
        <v/>
      </c>
      <c r="AS372" s="275"/>
      <c r="AT372" s="266" t="str">
        <f ca="1">IFERROR(IF(INDIRECT("'ENROLLMENT'!" &amp; SUBSTITUTE(ADDRESS(1,MATCH(AT$349,#REF!,0),4),"1","") &amp; $AC122 )="","",INDIRECT("'ENROLLMENT'!" &amp; SUBSTITUTE(ADDRESS(1,MATCH(AT$349,#REF!,0),4),"1","") &amp; $AC122 )),"")</f>
        <v/>
      </c>
      <c r="AU372" s="267"/>
      <c r="AV372" s="51"/>
    </row>
    <row r="373" spans="14:48" ht="24.95" hidden="1" customHeight="1" thickTop="1" thickBot="1">
      <c r="N373" s="173" t="str">
        <f ca="1">IFERROR(IF(VLOOKUP($F123,ENROLLMENT.DATA\MASTER.TABLE\\RNK,( COLUMN(INDIRECT(#REF!&amp;"\"&amp;"PGA"&amp;"\RANGE")) - COLUMN(ENROLLMENT.DATA\RNK\RANGE) +1 ),0) = "","",LEFT($AF373,7)),"")</f>
        <v/>
      </c>
      <c r="T373" s="171"/>
      <c r="AB373" s="313" t="str">
        <f t="shared" ca="1" si="408"/>
        <v/>
      </c>
      <c r="AC373" s="313"/>
      <c r="AD373" s="313"/>
      <c r="AE373" s="314"/>
      <c r="AF373" s="289" t="str">
        <f ca="1">IFERROR(IF(INDIRECT("'ENROLLMENT'!" &amp; SUBSTITUTE(ADDRESS(1,MATCH(AF$349,#REF!,0),4),"1","") &amp; $AC123 )="","",INDIRECT("'ENROLLMENT'!" &amp; SUBSTITUTE(ADDRESS(1,MATCH(AF$349,#REF!,0),4),"1","") &amp; $AC123 )),"")</f>
        <v/>
      </c>
      <c r="AG373" s="290"/>
      <c r="AH373" s="284" t="str">
        <f ca="1">IFERROR(IF(INDIRECT("'ENROLLMENT'!" &amp; SUBSTITUTE(ADDRESS(1,MATCH(AH$349,#REF!,0),4),"1","") &amp; $AC123 )="","",INDIRECT("'ENROLLMENT'!" &amp; SUBSTITUTE(ADDRESS(1,MATCH(AH$349,#REF!,0),4),"1","") &amp; $AC123 )),"")&amp;  IFERROR(IF(INDIRECT("'ENROLLMENT'!" &amp; SUBSTITUTE(ADDRESS(1,MATCH(AL$349,#REF!,0),4),"1","") &amp; $AC123 )="",""," / "&amp;INDIRECT("'ENROLLMENT'!" &amp; SUBSTITUTE(ADDRESS(1,MATCH(AL$349,#REF!,0),4),"1","") &amp; $AC123 )),"")</f>
        <v/>
      </c>
      <c r="AI373" s="285"/>
      <c r="AJ373" s="285"/>
      <c r="AK373" s="285"/>
      <c r="AL373" s="285"/>
      <c r="AM373" s="285"/>
      <c r="AN373" s="286"/>
      <c r="AO373" s="276" t="str">
        <f ca="1">IFERROR(IF(INDIRECT("'ENROLLMENT'!" &amp; SUBSTITUTE(ADDRESS(1,MATCH(AO$349,#REF!,0),4),"1","") &amp; $AC123 )="","",INDIRECT("'ENROLLMENT'!" &amp; SUBSTITUTE(ADDRESS(1,MATCH(AO$349,#REF!,0),4),"1","") &amp; $AC123 )),"")</f>
        <v/>
      </c>
      <c r="AP373" s="277"/>
      <c r="AQ373" s="47" t="str">
        <f ca="1">IFERROR(IF(INDIRECT("'ENROLLMENT'!" &amp; SUBSTITUTE(ADDRESS(1,MATCH(AQ$349,#REF!,0),4),"1","") &amp; $AC123 )="","",INDIRECT("'ENROLLMENT'!" &amp; SUBSTITUTE(ADDRESS(1,MATCH(AQ$349,#REF!,0),4),"1","") &amp; $AC123 )),"")</f>
        <v/>
      </c>
      <c r="AR373" s="272" t="str">
        <f ca="1">IFERROR(IF(INDIRECT("'ENROLLMENT'!" &amp; SUBSTITUTE(ADDRESS(1,MATCH(AR$349,#REF!,0),4),"1","") &amp; $AC123 )="","",INDIRECT("'ENROLLMENT'!" &amp; SUBSTITUTE(ADDRESS(1,MATCH(AR$349,#REF!,0),4),"1","") &amp; $AC123 )),"")</f>
        <v/>
      </c>
      <c r="AS373" s="273"/>
      <c r="AT373" s="268" t="str">
        <f ca="1">IFERROR(IF(INDIRECT("'ENROLLMENT'!" &amp; SUBSTITUTE(ADDRESS(1,MATCH(AT$349,#REF!,0),4),"1","") &amp; $AC123 )="","",INDIRECT("'ENROLLMENT'!" &amp; SUBSTITUTE(ADDRESS(1,MATCH(AT$349,#REF!,0),4),"1","") &amp; $AC123 )),"")</f>
        <v/>
      </c>
      <c r="AU373" s="269"/>
      <c r="AV373" s="51"/>
    </row>
    <row r="374" spans="14:48" ht="24.95" hidden="1" customHeight="1" thickTop="1" thickBot="1">
      <c r="N374" s="209" t="str">
        <f ca="1">IFERROR(IF(VLOOKUP($F124,ENROLLMENT.DATA\MASTER.TABLE\\RNK,( COLUMN(INDIRECT(#REF!&amp;"\"&amp;"PGA"&amp;"\RANGE")) - COLUMN(ENROLLMENT.DATA\RNK\RANGE) +1 ),0) = "","",LEFT($AF374,7)),"")</f>
        <v/>
      </c>
      <c r="T374" s="170"/>
      <c r="AB374" s="313" t="str">
        <f t="shared" ca="1" si="408"/>
        <v/>
      </c>
      <c r="AC374" s="313"/>
      <c r="AD374" s="313"/>
      <c r="AE374" s="314"/>
      <c r="AF374" s="291" t="str">
        <f ca="1">IFERROR(IF(INDIRECT("'ENROLLMENT'!" &amp; SUBSTITUTE(ADDRESS(1,MATCH(AF$349,#REF!,0),4),"1","") &amp; $AC124 )="","",INDIRECT("'ENROLLMENT'!" &amp; SUBSTITUTE(ADDRESS(1,MATCH(AF$349,#REF!,0),4),"1","") &amp; $AC124 )),"")</f>
        <v/>
      </c>
      <c r="AG374" s="292"/>
      <c r="AH374" s="281" t="str">
        <f ca="1">IFERROR(IF(INDIRECT("'ENROLLMENT'!" &amp; SUBSTITUTE(ADDRESS(1,MATCH(AH$349,#REF!,0),4),"1","") &amp; $AC124 )="","",INDIRECT("'ENROLLMENT'!" &amp; SUBSTITUTE(ADDRESS(1,MATCH(AH$349,#REF!,0),4),"1","") &amp; $AC124 )),"")&amp;  IFERROR(IF(INDIRECT("'ENROLLMENT'!" &amp; SUBSTITUTE(ADDRESS(1,MATCH(AL$349,#REF!,0),4),"1","") &amp; $AC124 )="",""," / "&amp;INDIRECT("'ENROLLMENT'!" &amp; SUBSTITUTE(ADDRESS(1,MATCH(AL$349,#REF!,0),4),"1","") &amp; $AC124 )),"")</f>
        <v/>
      </c>
      <c r="AI374" s="282"/>
      <c r="AJ374" s="282"/>
      <c r="AK374" s="282"/>
      <c r="AL374" s="282"/>
      <c r="AM374" s="282"/>
      <c r="AN374" s="283"/>
      <c r="AO374" s="278" t="str">
        <f ca="1">IFERROR(IF(INDIRECT("'ENROLLMENT'!" &amp; SUBSTITUTE(ADDRESS(1,MATCH(AO$349,#REF!,0),4),"1","") &amp; $AC124 )="","",INDIRECT("'ENROLLMENT'!" &amp; SUBSTITUTE(ADDRESS(1,MATCH(AO$349,#REF!,0),4),"1","") &amp; $AC124 )),"")</f>
        <v/>
      </c>
      <c r="AP374" s="279"/>
      <c r="AQ374" s="46" t="str">
        <f ca="1">IFERROR(IF(INDIRECT("'ENROLLMENT'!" &amp; SUBSTITUTE(ADDRESS(1,MATCH(AQ$349,#REF!,0),4),"1","") &amp; $AC124 )="","",INDIRECT("'ENROLLMENT'!" &amp; SUBSTITUTE(ADDRESS(1,MATCH(AQ$349,#REF!,0),4),"1","") &amp; $AC124 )),"")</f>
        <v/>
      </c>
      <c r="AR374" s="274" t="str">
        <f ca="1">IFERROR(IF(INDIRECT("'ENROLLMENT'!" &amp; SUBSTITUTE(ADDRESS(1,MATCH(AR$349,#REF!,0),4),"1","") &amp; $AC124 )="","",INDIRECT("'ENROLLMENT'!" &amp; SUBSTITUTE(ADDRESS(1,MATCH(AR$349,#REF!,0),4),"1","") &amp; $AC124 )),"")</f>
        <v/>
      </c>
      <c r="AS374" s="275"/>
      <c r="AT374" s="266" t="str">
        <f ca="1">IFERROR(IF(INDIRECT("'ENROLLMENT'!" &amp; SUBSTITUTE(ADDRESS(1,MATCH(AT$349,#REF!,0),4),"1","") &amp; $AC124 )="","",INDIRECT("'ENROLLMENT'!" &amp; SUBSTITUTE(ADDRESS(1,MATCH(AT$349,#REF!,0),4),"1","") &amp; $AC124 )),"")</f>
        <v/>
      </c>
      <c r="AU374" s="267"/>
      <c r="AV374" s="51"/>
    </row>
    <row r="375" spans="14:48" ht="24.95" hidden="1" customHeight="1" thickTop="1" thickBot="1">
      <c r="N375" s="173" t="str">
        <f ca="1">IFERROR(IF(VLOOKUP($F125,ENROLLMENT.DATA\MASTER.TABLE\\RNK,( COLUMN(INDIRECT(#REF!&amp;"\"&amp;"PGA"&amp;"\RANGE")) - COLUMN(ENROLLMENT.DATA\RNK\RANGE) +1 ),0) = "","",LEFT($AF375,7)),"")</f>
        <v/>
      </c>
      <c r="T375" s="171"/>
      <c r="AB375" s="313" t="str">
        <f t="shared" ca="1" si="408"/>
        <v/>
      </c>
      <c r="AC375" s="313"/>
      <c r="AD375" s="313"/>
      <c r="AE375" s="314"/>
      <c r="AF375" s="289" t="str">
        <f ca="1">IFERROR(IF(INDIRECT("'ENROLLMENT'!" &amp; SUBSTITUTE(ADDRESS(1,MATCH(AF$349,#REF!,0),4),"1","") &amp; $AC125 )="","",INDIRECT("'ENROLLMENT'!" &amp; SUBSTITUTE(ADDRESS(1,MATCH(AF$349,#REF!,0),4),"1","") &amp; $AC125 )),"")</f>
        <v/>
      </c>
      <c r="AG375" s="290"/>
      <c r="AH375" s="284" t="str">
        <f ca="1">IFERROR(IF(INDIRECT("'ENROLLMENT'!" &amp; SUBSTITUTE(ADDRESS(1,MATCH(AH$349,#REF!,0),4),"1","") &amp; $AC125 )="","",INDIRECT("'ENROLLMENT'!" &amp; SUBSTITUTE(ADDRESS(1,MATCH(AH$349,#REF!,0),4),"1","") &amp; $AC125 )),"")&amp;  IFERROR(IF(INDIRECT("'ENROLLMENT'!" &amp; SUBSTITUTE(ADDRESS(1,MATCH(AL$349,#REF!,0),4),"1","") &amp; $AC125 )="",""," / "&amp;INDIRECT("'ENROLLMENT'!" &amp; SUBSTITUTE(ADDRESS(1,MATCH(AL$349,#REF!,0),4),"1","") &amp; $AC125 )),"")</f>
        <v/>
      </c>
      <c r="AI375" s="285"/>
      <c r="AJ375" s="285"/>
      <c r="AK375" s="285"/>
      <c r="AL375" s="285"/>
      <c r="AM375" s="285"/>
      <c r="AN375" s="286"/>
      <c r="AO375" s="276" t="str">
        <f ca="1">IFERROR(IF(INDIRECT("'ENROLLMENT'!" &amp; SUBSTITUTE(ADDRESS(1,MATCH(AO$349,#REF!,0),4),"1","") &amp; $AC125 )="","",INDIRECT("'ENROLLMENT'!" &amp; SUBSTITUTE(ADDRESS(1,MATCH(AO$349,#REF!,0),4),"1","") &amp; $AC125 )),"")</f>
        <v/>
      </c>
      <c r="AP375" s="277"/>
      <c r="AQ375" s="47" t="str">
        <f ca="1">IFERROR(IF(INDIRECT("'ENROLLMENT'!" &amp; SUBSTITUTE(ADDRESS(1,MATCH(AQ$349,#REF!,0),4),"1","") &amp; $AC125 )="","",INDIRECT("'ENROLLMENT'!" &amp; SUBSTITUTE(ADDRESS(1,MATCH(AQ$349,#REF!,0),4),"1","") &amp; $AC125 )),"")</f>
        <v/>
      </c>
      <c r="AR375" s="272" t="str">
        <f ca="1">IFERROR(IF(INDIRECT("'ENROLLMENT'!" &amp; SUBSTITUTE(ADDRESS(1,MATCH(AR$349,#REF!,0),4),"1","") &amp; $AC125 )="","",INDIRECT("'ENROLLMENT'!" &amp; SUBSTITUTE(ADDRESS(1,MATCH(AR$349,#REF!,0),4),"1","") &amp; $AC125 )),"")</f>
        <v/>
      </c>
      <c r="AS375" s="273"/>
      <c r="AT375" s="268" t="str">
        <f ca="1">IFERROR(IF(INDIRECT("'ENROLLMENT'!" &amp; SUBSTITUTE(ADDRESS(1,MATCH(AT$349,#REF!,0),4),"1","") &amp; $AC125 )="","",INDIRECT("'ENROLLMENT'!" &amp; SUBSTITUTE(ADDRESS(1,MATCH(AT$349,#REF!,0),4),"1","") &amp; $AC125 )),"")</f>
        <v/>
      </c>
      <c r="AU375" s="269"/>
      <c r="AV375" s="51"/>
    </row>
    <row r="376" spans="14:48" ht="24.95" hidden="1" customHeight="1" thickTop="1" thickBot="1">
      <c r="N376" s="209" t="str">
        <f ca="1">IFERROR(IF(VLOOKUP($F126,ENROLLMENT.DATA\MASTER.TABLE\\RNK,( COLUMN(INDIRECT(#REF!&amp;"\"&amp;"PGA"&amp;"\RANGE")) - COLUMN(ENROLLMENT.DATA\RNK\RANGE) +1 ),0) = "","",LEFT($AF376,7)),"")</f>
        <v/>
      </c>
      <c r="T376" s="170"/>
      <c r="AB376" s="313" t="str">
        <f t="shared" ca="1" si="408"/>
        <v/>
      </c>
      <c r="AC376" s="313"/>
      <c r="AD376" s="313"/>
      <c r="AE376" s="314"/>
      <c r="AF376" s="291" t="str">
        <f ca="1">IFERROR(IF(INDIRECT("'ENROLLMENT'!" &amp; SUBSTITUTE(ADDRESS(1,MATCH(AF$349,#REF!,0),4),"1","") &amp; $AC126 )="","",INDIRECT("'ENROLLMENT'!" &amp; SUBSTITUTE(ADDRESS(1,MATCH(AF$349,#REF!,0),4),"1","") &amp; $AC126 )),"")</f>
        <v/>
      </c>
      <c r="AG376" s="292"/>
      <c r="AH376" s="281" t="str">
        <f ca="1">IFERROR(IF(INDIRECT("'ENROLLMENT'!" &amp; SUBSTITUTE(ADDRESS(1,MATCH(AH$349,#REF!,0),4),"1","") &amp; $AC126 )="","",INDIRECT("'ENROLLMENT'!" &amp; SUBSTITUTE(ADDRESS(1,MATCH(AH$349,#REF!,0),4),"1","") &amp; $AC126 )),"")&amp;  IFERROR(IF(INDIRECT("'ENROLLMENT'!" &amp; SUBSTITUTE(ADDRESS(1,MATCH(AL$349,#REF!,0),4),"1","") &amp; $AC126 )="",""," / "&amp;INDIRECT("'ENROLLMENT'!" &amp; SUBSTITUTE(ADDRESS(1,MATCH(AL$349,#REF!,0),4),"1","") &amp; $AC126 )),"")</f>
        <v/>
      </c>
      <c r="AI376" s="282"/>
      <c r="AJ376" s="282"/>
      <c r="AK376" s="282"/>
      <c r="AL376" s="282"/>
      <c r="AM376" s="282"/>
      <c r="AN376" s="283"/>
      <c r="AO376" s="278" t="str">
        <f ca="1">IFERROR(IF(INDIRECT("'ENROLLMENT'!" &amp; SUBSTITUTE(ADDRESS(1,MATCH(AO$349,#REF!,0),4),"1","") &amp; $AC126 )="","",INDIRECT("'ENROLLMENT'!" &amp; SUBSTITUTE(ADDRESS(1,MATCH(AO$349,#REF!,0),4),"1","") &amp; $AC126 )),"")</f>
        <v/>
      </c>
      <c r="AP376" s="279"/>
      <c r="AQ376" s="46" t="str">
        <f ca="1">IFERROR(IF(INDIRECT("'ENROLLMENT'!" &amp; SUBSTITUTE(ADDRESS(1,MATCH(AQ$349,#REF!,0),4),"1","") &amp; $AC126 )="","",INDIRECT("'ENROLLMENT'!" &amp; SUBSTITUTE(ADDRESS(1,MATCH(AQ$349,#REF!,0),4),"1","") &amp; $AC126 )),"")</f>
        <v/>
      </c>
      <c r="AR376" s="274" t="str">
        <f ca="1">IFERROR(IF(INDIRECT("'ENROLLMENT'!" &amp; SUBSTITUTE(ADDRESS(1,MATCH(AR$349,#REF!,0),4),"1","") &amp; $AC126 )="","",INDIRECT("'ENROLLMENT'!" &amp; SUBSTITUTE(ADDRESS(1,MATCH(AR$349,#REF!,0),4),"1","") &amp; $AC126 )),"")</f>
        <v/>
      </c>
      <c r="AS376" s="275"/>
      <c r="AT376" s="266" t="str">
        <f ca="1">IFERROR(IF(INDIRECT("'ENROLLMENT'!" &amp; SUBSTITUTE(ADDRESS(1,MATCH(AT$349,#REF!,0),4),"1","") &amp; $AC126 )="","",INDIRECT("'ENROLLMENT'!" &amp; SUBSTITUTE(ADDRESS(1,MATCH(AT$349,#REF!,0),4),"1","") &amp; $AC126 )),"")</f>
        <v/>
      </c>
      <c r="AU376" s="267"/>
      <c r="AV376" s="51"/>
    </row>
    <row r="377" spans="14:48" ht="24.95" hidden="1" customHeight="1" thickTop="1" thickBot="1">
      <c r="N377" s="173" t="str">
        <f ca="1">IFERROR(IF(VLOOKUP($F127,ENROLLMENT.DATA\MASTER.TABLE\\RNK,( COLUMN(INDIRECT(#REF!&amp;"\"&amp;"PGA"&amp;"\RANGE")) - COLUMN(ENROLLMENT.DATA\RNK\RANGE) +1 ),0) = "","",LEFT($AF377,7)),"")</f>
        <v/>
      </c>
      <c r="T377" s="171"/>
      <c r="AB377" s="313" t="str">
        <f t="shared" ca="1" si="408"/>
        <v/>
      </c>
      <c r="AC377" s="313"/>
      <c r="AD377" s="313"/>
      <c r="AE377" s="314"/>
      <c r="AF377" s="289" t="str">
        <f ca="1">IFERROR(IF(INDIRECT("'ENROLLMENT'!" &amp; SUBSTITUTE(ADDRESS(1,MATCH(AF$349,#REF!,0),4),"1","") &amp; $AC127 )="","",INDIRECT("'ENROLLMENT'!" &amp; SUBSTITUTE(ADDRESS(1,MATCH(AF$349,#REF!,0),4),"1","") &amp; $AC127 )),"")</f>
        <v/>
      </c>
      <c r="AG377" s="290"/>
      <c r="AH377" s="284" t="str">
        <f ca="1">IFERROR(IF(INDIRECT("'ENROLLMENT'!" &amp; SUBSTITUTE(ADDRESS(1,MATCH(AH$349,#REF!,0),4),"1","") &amp; $AC127 )="","",INDIRECT("'ENROLLMENT'!" &amp; SUBSTITUTE(ADDRESS(1,MATCH(AH$349,#REF!,0),4),"1","") &amp; $AC127 )),"")&amp;  IFERROR(IF(INDIRECT("'ENROLLMENT'!" &amp; SUBSTITUTE(ADDRESS(1,MATCH(AL$349,#REF!,0),4),"1","") &amp; $AC127 )="",""," / "&amp;INDIRECT("'ENROLLMENT'!" &amp; SUBSTITUTE(ADDRESS(1,MATCH(AL$349,#REF!,0),4),"1","") &amp; $AC127 )),"")</f>
        <v/>
      </c>
      <c r="AI377" s="285"/>
      <c r="AJ377" s="285"/>
      <c r="AK377" s="285"/>
      <c r="AL377" s="285"/>
      <c r="AM377" s="285"/>
      <c r="AN377" s="286"/>
      <c r="AO377" s="276" t="str">
        <f ca="1">IFERROR(IF(INDIRECT("'ENROLLMENT'!" &amp; SUBSTITUTE(ADDRESS(1,MATCH(AO$349,#REF!,0),4),"1","") &amp; $AC127 )="","",INDIRECT("'ENROLLMENT'!" &amp; SUBSTITUTE(ADDRESS(1,MATCH(AO$349,#REF!,0),4),"1","") &amp; $AC127 )),"")</f>
        <v/>
      </c>
      <c r="AP377" s="277"/>
      <c r="AQ377" s="47" t="str">
        <f ca="1">IFERROR(IF(INDIRECT("'ENROLLMENT'!" &amp; SUBSTITUTE(ADDRESS(1,MATCH(AQ$349,#REF!,0),4),"1","") &amp; $AC127 )="","",INDIRECT("'ENROLLMENT'!" &amp; SUBSTITUTE(ADDRESS(1,MATCH(AQ$349,#REF!,0),4),"1","") &amp; $AC127 )),"")</f>
        <v/>
      </c>
      <c r="AR377" s="272" t="str">
        <f ca="1">IFERROR(IF(INDIRECT("'ENROLLMENT'!" &amp; SUBSTITUTE(ADDRESS(1,MATCH(AR$349,#REF!,0),4),"1","") &amp; $AC127 )="","",INDIRECT("'ENROLLMENT'!" &amp; SUBSTITUTE(ADDRESS(1,MATCH(AR$349,#REF!,0),4),"1","") &amp; $AC127 )),"")</f>
        <v/>
      </c>
      <c r="AS377" s="273"/>
      <c r="AT377" s="268" t="str">
        <f ca="1">IFERROR(IF(INDIRECT("'ENROLLMENT'!" &amp; SUBSTITUTE(ADDRESS(1,MATCH(AT$349,#REF!,0),4),"1","") &amp; $AC127 )="","",INDIRECT("'ENROLLMENT'!" &amp; SUBSTITUTE(ADDRESS(1,MATCH(AT$349,#REF!,0),4),"1","") &amp; $AC127 )),"")</f>
        <v/>
      </c>
      <c r="AU377" s="269"/>
      <c r="AV377" s="51"/>
    </row>
    <row r="378" spans="14:48" ht="24.95" hidden="1" customHeight="1" thickTop="1" thickBot="1">
      <c r="N378" s="209" t="str">
        <f ca="1">IFERROR(IF(VLOOKUP($F128,ENROLLMENT.DATA\MASTER.TABLE\\RNK,( COLUMN(INDIRECT(#REF!&amp;"\"&amp;"PGA"&amp;"\RANGE")) - COLUMN(ENROLLMENT.DATA\RNK\RANGE) +1 ),0) = "","",LEFT($AF378,7)),"")</f>
        <v/>
      </c>
      <c r="T378" s="170"/>
      <c r="AB378" s="313" t="str">
        <f t="shared" ca="1" si="408"/>
        <v/>
      </c>
      <c r="AC378" s="313"/>
      <c r="AD378" s="313"/>
      <c r="AE378" s="314"/>
      <c r="AF378" s="291" t="str">
        <f ca="1">IFERROR(IF(INDIRECT("'ENROLLMENT'!" &amp; SUBSTITUTE(ADDRESS(1,MATCH(AF$349,#REF!,0),4),"1","") &amp; $AC128 )="","",INDIRECT("'ENROLLMENT'!" &amp; SUBSTITUTE(ADDRESS(1,MATCH(AF$349,#REF!,0),4),"1","") &amp; $AC128 )),"")</f>
        <v/>
      </c>
      <c r="AG378" s="292"/>
      <c r="AH378" s="281" t="str">
        <f ca="1">IFERROR(IF(INDIRECT("'ENROLLMENT'!" &amp; SUBSTITUTE(ADDRESS(1,MATCH(AH$349,#REF!,0),4),"1","") &amp; $AC128 )="","",INDIRECT("'ENROLLMENT'!" &amp; SUBSTITUTE(ADDRESS(1,MATCH(AH$349,#REF!,0),4),"1","") &amp; $AC128 )),"")&amp;  IFERROR(IF(INDIRECT("'ENROLLMENT'!" &amp; SUBSTITUTE(ADDRESS(1,MATCH(AL$349,#REF!,0),4),"1","") &amp; $AC128 )="",""," / "&amp;INDIRECT("'ENROLLMENT'!" &amp; SUBSTITUTE(ADDRESS(1,MATCH(AL$349,#REF!,0),4),"1","") &amp; $AC128 )),"")</f>
        <v/>
      </c>
      <c r="AI378" s="282"/>
      <c r="AJ378" s="282"/>
      <c r="AK378" s="282"/>
      <c r="AL378" s="282"/>
      <c r="AM378" s="282"/>
      <c r="AN378" s="283"/>
      <c r="AO378" s="278" t="str">
        <f ca="1">IFERROR(IF(INDIRECT("'ENROLLMENT'!" &amp; SUBSTITUTE(ADDRESS(1,MATCH(AO$349,#REF!,0),4),"1","") &amp; $AC128 )="","",INDIRECT("'ENROLLMENT'!" &amp; SUBSTITUTE(ADDRESS(1,MATCH(AO$349,#REF!,0),4),"1","") &amp; $AC128 )),"")</f>
        <v/>
      </c>
      <c r="AP378" s="279"/>
      <c r="AQ378" s="46" t="str">
        <f ca="1">IFERROR(IF(INDIRECT("'ENROLLMENT'!" &amp; SUBSTITUTE(ADDRESS(1,MATCH(AQ$349,#REF!,0),4),"1","") &amp; $AC128 )="","",INDIRECT("'ENROLLMENT'!" &amp; SUBSTITUTE(ADDRESS(1,MATCH(AQ$349,#REF!,0),4),"1","") &amp; $AC128 )),"")</f>
        <v/>
      </c>
      <c r="AR378" s="274" t="str">
        <f ca="1">IFERROR(IF(INDIRECT("'ENROLLMENT'!" &amp; SUBSTITUTE(ADDRESS(1,MATCH(AR$349,#REF!,0),4),"1","") &amp; $AC128 )="","",INDIRECT("'ENROLLMENT'!" &amp; SUBSTITUTE(ADDRESS(1,MATCH(AR$349,#REF!,0),4),"1","") &amp; $AC128 )),"")</f>
        <v/>
      </c>
      <c r="AS378" s="275"/>
      <c r="AT378" s="266" t="str">
        <f ca="1">IFERROR(IF(INDIRECT("'ENROLLMENT'!" &amp; SUBSTITUTE(ADDRESS(1,MATCH(AT$349,#REF!,0),4),"1","") &amp; $AC128 )="","",INDIRECT("'ENROLLMENT'!" &amp; SUBSTITUTE(ADDRESS(1,MATCH(AT$349,#REF!,0),4),"1","") &amp; $AC128 )),"")</f>
        <v/>
      </c>
      <c r="AU378" s="267"/>
      <c r="AV378" s="51"/>
    </row>
    <row r="379" spans="14:48" ht="24.95" hidden="1" customHeight="1" thickTop="1" thickBot="1">
      <c r="N379" s="173" t="str">
        <f ca="1">IFERROR(IF(VLOOKUP($F129,ENROLLMENT.DATA\MASTER.TABLE\\RNK,( COLUMN(INDIRECT(#REF!&amp;"\"&amp;"PGA"&amp;"\RANGE")) - COLUMN(ENROLLMENT.DATA\RNK\RANGE) +1 ),0) = "","",LEFT($AF379,7)),"")</f>
        <v/>
      </c>
      <c r="T379" s="171"/>
      <c r="AB379" s="313" t="str">
        <f t="shared" ca="1" si="408"/>
        <v/>
      </c>
      <c r="AC379" s="313"/>
      <c r="AD379" s="313"/>
      <c r="AE379" s="314"/>
      <c r="AF379" s="289" t="str">
        <f ca="1">IFERROR(IF(INDIRECT("'ENROLLMENT'!" &amp; SUBSTITUTE(ADDRESS(1,MATCH(AF$349,#REF!,0),4),"1","") &amp; $AC129 )="","",INDIRECT("'ENROLLMENT'!" &amp; SUBSTITUTE(ADDRESS(1,MATCH(AF$349,#REF!,0),4),"1","") &amp; $AC129 )),"")</f>
        <v/>
      </c>
      <c r="AG379" s="290"/>
      <c r="AH379" s="284" t="str">
        <f ca="1">IFERROR(IF(INDIRECT("'ENROLLMENT'!" &amp; SUBSTITUTE(ADDRESS(1,MATCH(AH$349,#REF!,0),4),"1","") &amp; $AC129 )="","",INDIRECT("'ENROLLMENT'!" &amp; SUBSTITUTE(ADDRESS(1,MATCH(AH$349,#REF!,0),4),"1","") &amp; $AC129 )),"")&amp;  IFERROR(IF(INDIRECT("'ENROLLMENT'!" &amp; SUBSTITUTE(ADDRESS(1,MATCH(AL$349,#REF!,0),4),"1","") &amp; $AC129 )="",""," / "&amp;INDIRECT("'ENROLLMENT'!" &amp; SUBSTITUTE(ADDRESS(1,MATCH(AL$349,#REF!,0),4),"1","") &amp; $AC129 )),"")</f>
        <v/>
      </c>
      <c r="AI379" s="285"/>
      <c r="AJ379" s="285"/>
      <c r="AK379" s="285"/>
      <c r="AL379" s="285"/>
      <c r="AM379" s="285"/>
      <c r="AN379" s="286"/>
      <c r="AO379" s="276" t="str">
        <f ca="1">IFERROR(IF(INDIRECT("'ENROLLMENT'!" &amp; SUBSTITUTE(ADDRESS(1,MATCH(AO$349,#REF!,0),4),"1","") &amp; $AC129 )="","",INDIRECT("'ENROLLMENT'!" &amp; SUBSTITUTE(ADDRESS(1,MATCH(AO$349,#REF!,0),4),"1","") &amp; $AC129 )),"")</f>
        <v/>
      </c>
      <c r="AP379" s="277"/>
      <c r="AQ379" s="47" t="str">
        <f ca="1">IFERROR(IF(INDIRECT("'ENROLLMENT'!" &amp; SUBSTITUTE(ADDRESS(1,MATCH(AQ$349,#REF!,0),4),"1","") &amp; $AC129 )="","",INDIRECT("'ENROLLMENT'!" &amp; SUBSTITUTE(ADDRESS(1,MATCH(AQ$349,#REF!,0),4),"1","") &amp; $AC129 )),"")</f>
        <v/>
      </c>
      <c r="AR379" s="272" t="str">
        <f ca="1">IFERROR(IF(INDIRECT("'ENROLLMENT'!" &amp; SUBSTITUTE(ADDRESS(1,MATCH(AR$349,#REF!,0),4),"1","") &amp; $AC129 )="","",INDIRECT("'ENROLLMENT'!" &amp; SUBSTITUTE(ADDRESS(1,MATCH(AR$349,#REF!,0),4),"1","") &amp; $AC129 )),"")</f>
        <v/>
      </c>
      <c r="AS379" s="273"/>
      <c r="AT379" s="268" t="str">
        <f ca="1">IFERROR(IF(INDIRECT("'ENROLLMENT'!" &amp; SUBSTITUTE(ADDRESS(1,MATCH(AT$349,#REF!,0),4),"1","") &amp; $AC129 )="","",INDIRECT("'ENROLLMENT'!" &amp; SUBSTITUTE(ADDRESS(1,MATCH(AT$349,#REF!,0),4),"1","") &amp; $AC129 )),"")</f>
        <v/>
      </c>
      <c r="AU379" s="269"/>
      <c r="AV379" s="51"/>
    </row>
    <row r="380" spans="14:48" ht="24.95" hidden="1" customHeight="1" thickTop="1" thickBot="1">
      <c r="N380" s="209" t="str">
        <f ca="1">IFERROR(IF(VLOOKUP($F130,ENROLLMENT.DATA\MASTER.TABLE\\RNK,( COLUMN(INDIRECT(#REF!&amp;"\"&amp;"PGA"&amp;"\RANGE")) - COLUMN(ENROLLMENT.DATA\RNK\RANGE) +1 ),0) = "","",LEFT($AF380,7)),"")</f>
        <v/>
      </c>
      <c r="T380" s="170"/>
      <c r="AB380" s="313" t="str">
        <f t="shared" ca="1" si="408"/>
        <v/>
      </c>
      <c r="AC380" s="313"/>
      <c r="AD380" s="313"/>
      <c r="AE380" s="314"/>
      <c r="AF380" s="291" t="str">
        <f ca="1">IFERROR(IF(INDIRECT("'ENROLLMENT'!" &amp; SUBSTITUTE(ADDRESS(1,MATCH(AF$349,#REF!,0),4),"1","") &amp; $AC130 )="","",INDIRECT("'ENROLLMENT'!" &amp; SUBSTITUTE(ADDRESS(1,MATCH(AF$349,#REF!,0),4),"1","") &amp; $AC130 )),"")</f>
        <v/>
      </c>
      <c r="AG380" s="292"/>
      <c r="AH380" s="281" t="str">
        <f ca="1">IFERROR(IF(INDIRECT("'ENROLLMENT'!" &amp; SUBSTITUTE(ADDRESS(1,MATCH(AH$349,#REF!,0),4),"1","") &amp; $AC130 )="","",INDIRECT("'ENROLLMENT'!" &amp; SUBSTITUTE(ADDRESS(1,MATCH(AH$349,#REF!,0),4),"1","") &amp; $AC130 )),"")&amp;  IFERROR(IF(INDIRECT("'ENROLLMENT'!" &amp; SUBSTITUTE(ADDRESS(1,MATCH(AL$349,#REF!,0),4),"1","") &amp; $AC130 )="",""," / "&amp;INDIRECT("'ENROLLMENT'!" &amp; SUBSTITUTE(ADDRESS(1,MATCH(AL$349,#REF!,0),4),"1","") &amp; $AC130 )),"")</f>
        <v/>
      </c>
      <c r="AI380" s="282"/>
      <c r="AJ380" s="282"/>
      <c r="AK380" s="282"/>
      <c r="AL380" s="282"/>
      <c r="AM380" s="282"/>
      <c r="AN380" s="283"/>
      <c r="AO380" s="278" t="str">
        <f ca="1">IFERROR(IF(INDIRECT("'ENROLLMENT'!" &amp; SUBSTITUTE(ADDRESS(1,MATCH(AO$349,#REF!,0),4),"1","") &amp; $AC130 )="","",INDIRECT("'ENROLLMENT'!" &amp; SUBSTITUTE(ADDRESS(1,MATCH(AO$349,#REF!,0),4),"1","") &amp; $AC130 )),"")</f>
        <v/>
      </c>
      <c r="AP380" s="279"/>
      <c r="AQ380" s="46" t="str">
        <f ca="1">IFERROR(IF(INDIRECT("'ENROLLMENT'!" &amp; SUBSTITUTE(ADDRESS(1,MATCH(AQ$349,#REF!,0),4),"1","") &amp; $AC130 )="","",INDIRECT("'ENROLLMENT'!" &amp; SUBSTITUTE(ADDRESS(1,MATCH(AQ$349,#REF!,0),4),"1","") &amp; $AC130 )),"")</f>
        <v/>
      </c>
      <c r="AR380" s="274" t="str">
        <f ca="1">IFERROR(IF(INDIRECT("'ENROLLMENT'!" &amp; SUBSTITUTE(ADDRESS(1,MATCH(AR$349,#REF!,0),4),"1","") &amp; $AC130 )="","",INDIRECT("'ENROLLMENT'!" &amp; SUBSTITUTE(ADDRESS(1,MATCH(AR$349,#REF!,0),4),"1","") &amp; $AC130 )),"")</f>
        <v/>
      </c>
      <c r="AS380" s="275"/>
      <c r="AT380" s="266" t="str">
        <f ca="1">IFERROR(IF(INDIRECT("'ENROLLMENT'!" &amp; SUBSTITUTE(ADDRESS(1,MATCH(AT$349,#REF!,0),4),"1","") &amp; $AC130 )="","",INDIRECT("'ENROLLMENT'!" &amp; SUBSTITUTE(ADDRESS(1,MATCH(AT$349,#REF!,0),4),"1","") &amp; $AC130 )),"")</f>
        <v/>
      </c>
      <c r="AU380" s="267"/>
      <c r="AV380" s="51"/>
    </row>
    <row r="381" spans="14:48" ht="24.95" hidden="1" customHeight="1" thickTop="1" thickBot="1">
      <c r="N381" s="173" t="str">
        <f ca="1">IFERROR(IF(VLOOKUP($F131,ENROLLMENT.DATA\MASTER.TABLE\\RNK,( COLUMN(INDIRECT(#REF!&amp;"\"&amp;"PGA"&amp;"\RANGE")) - COLUMN(ENROLLMENT.DATA\RNK\RANGE) +1 ),0) = "","",LEFT($AF381,7)),"")</f>
        <v/>
      </c>
      <c r="T381" s="171"/>
      <c r="AB381" s="313" t="str">
        <f t="shared" ca="1" si="408"/>
        <v/>
      </c>
      <c r="AC381" s="313"/>
      <c r="AD381" s="313"/>
      <c r="AE381" s="314"/>
      <c r="AF381" s="289" t="str">
        <f ca="1">IFERROR(IF(INDIRECT("'ENROLLMENT'!" &amp; SUBSTITUTE(ADDRESS(1,MATCH(AF$349,#REF!,0),4),"1","") &amp; $AC131 )="","",INDIRECT("'ENROLLMENT'!" &amp; SUBSTITUTE(ADDRESS(1,MATCH(AF$349,#REF!,0),4),"1","") &amp; $AC131 )),"")</f>
        <v/>
      </c>
      <c r="AG381" s="290"/>
      <c r="AH381" s="284" t="str">
        <f ca="1">IFERROR(IF(INDIRECT("'ENROLLMENT'!" &amp; SUBSTITUTE(ADDRESS(1,MATCH(AH$349,#REF!,0),4),"1","") &amp; $AC131 )="","",INDIRECT("'ENROLLMENT'!" &amp; SUBSTITUTE(ADDRESS(1,MATCH(AH$349,#REF!,0),4),"1","") &amp; $AC131 )),"")&amp;  IFERROR(IF(INDIRECT("'ENROLLMENT'!" &amp; SUBSTITUTE(ADDRESS(1,MATCH(AL$349,#REF!,0),4),"1","") &amp; $AC131 )="",""," / "&amp;INDIRECT("'ENROLLMENT'!" &amp; SUBSTITUTE(ADDRESS(1,MATCH(AL$349,#REF!,0),4),"1","") &amp; $AC131 )),"")</f>
        <v/>
      </c>
      <c r="AI381" s="285"/>
      <c r="AJ381" s="285"/>
      <c r="AK381" s="285"/>
      <c r="AL381" s="285"/>
      <c r="AM381" s="285"/>
      <c r="AN381" s="286"/>
      <c r="AO381" s="276" t="str">
        <f ca="1">IFERROR(IF(INDIRECT("'ENROLLMENT'!" &amp; SUBSTITUTE(ADDRESS(1,MATCH(AO$349,#REF!,0),4),"1","") &amp; $AC131 )="","",INDIRECT("'ENROLLMENT'!" &amp; SUBSTITUTE(ADDRESS(1,MATCH(AO$349,#REF!,0),4),"1","") &amp; $AC131 )),"")</f>
        <v/>
      </c>
      <c r="AP381" s="277"/>
      <c r="AQ381" s="47" t="str">
        <f ca="1">IFERROR(IF(INDIRECT("'ENROLLMENT'!" &amp; SUBSTITUTE(ADDRESS(1,MATCH(AQ$349,#REF!,0),4),"1","") &amp; $AC131 )="","",INDIRECT("'ENROLLMENT'!" &amp; SUBSTITUTE(ADDRESS(1,MATCH(AQ$349,#REF!,0),4),"1","") &amp; $AC131 )),"")</f>
        <v/>
      </c>
      <c r="AR381" s="272" t="str">
        <f ca="1">IFERROR(IF(INDIRECT("'ENROLLMENT'!" &amp; SUBSTITUTE(ADDRESS(1,MATCH(AR$349,#REF!,0),4),"1","") &amp; $AC131 )="","",INDIRECT("'ENROLLMENT'!" &amp; SUBSTITUTE(ADDRESS(1,MATCH(AR$349,#REF!,0),4),"1","") &amp; $AC131 )),"")</f>
        <v/>
      </c>
      <c r="AS381" s="273"/>
      <c r="AT381" s="268" t="str">
        <f ca="1">IFERROR(IF(INDIRECT("'ENROLLMENT'!" &amp; SUBSTITUTE(ADDRESS(1,MATCH(AT$349,#REF!,0),4),"1","") &amp; $AC131 )="","",INDIRECT("'ENROLLMENT'!" &amp; SUBSTITUTE(ADDRESS(1,MATCH(AT$349,#REF!,0),4),"1","") &amp; $AC131 )),"")</f>
        <v/>
      </c>
      <c r="AU381" s="269"/>
      <c r="AV381" s="51"/>
    </row>
    <row r="382" spans="14:48" ht="24.95" hidden="1" customHeight="1" thickTop="1" thickBot="1">
      <c r="N382" s="209" t="str">
        <f ca="1">IFERROR(IF(VLOOKUP($F132,ENROLLMENT.DATA\MASTER.TABLE\\RNK,( COLUMN(INDIRECT(#REF!&amp;"\"&amp;"PGA"&amp;"\RANGE")) - COLUMN(ENROLLMENT.DATA\RNK\RANGE) +1 ),0) = "","",LEFT($AF382,7)),"")</f>
        <v/>
      </c>
      <c r="T382" s="170"/>
      <c r="AB382" s="313" t="str">
        <f t="shared" ca="1" si="408"/>
        <v/>
      </c>
      <c r="AC382" s="313"/>
      <c r="AD382" s="313"/>
      <c r="AE382" s="314"/>
      <c r="AF382" s="291" t="str">
        <f ca="1">IFERROR(IF(INDIRECT("'ENROLLMENT'!" &amp; SUBSTITUTE(ADDRESS(1,MATCH(AF$349,#REF!,0),4),"1","") &amp; $AC132 )="","",INDIRECT("'ENROLLMENT'!" &amp; SUBSTITUTE(ADDRESS(1,MATCH(AF$349,#REF!,0),4),"1","") &amp; $AC132 )),"")</f>
        <v/>
      </c>
      <c r="AG382" s="292"/>
      <c r="AH382" s="281" t="str">
        <f ca="1">IFERROR(IF(INDIRECT("'ENROLLMENT'!" &amp; SUBSTITUTE(ADDRESS(1,MATCH(AH$349,#REF!,0),4),"1","") &amp; $AC132 )="","",INDIRECT("'ENROLLMENT'!" &amp; SUBSTITUTE(ADDRESS(1,MATCH(AH$349,#REF!,0),4),"1","") &amp; $AC132 )),"")&amp;  IFERROR(IF(INDIRECT("'ENROLLMENT'!" &amp; SUBSTITUTE(ADDRESS(1,MATCH(AL$349,#REF!,0),4),"1","") &amp; $AC132 )="",""," / "&amp;INDIRECT("'ENROLLMENT'!" &amp; SUBSTITUTE(ADDRESS(1,MATCH(AL$349,#REF!,0),4),"1","") &amp; $AC132 )),"")</f>
        <v/>
      </c>
      <c r="AI382" s="282"/>
      <c r="AJ382" s="282"/>
      <c r="AK382" s="282"/>
      <c r="AL382" s="282"/>
      <c r="AM382" s="282"/>
      <c r="AN382" s="283"/>
      <c r="AO382" s="278" t="str">
        <f ca="1">IFERROR(IF(INDIRECT("'ENROLLMENT'!" &amp; SUBSTITUTE(ADDRESS(1,MATCH(AO$349,#REF!,0),4),"1","") &amp; $AC132 )="","",INDIRECT("'ENROLLMENT'!" &amp; SUBSTITUTE(ADDRESS(1,MATCH(AO$349,#REF!,0),4),"1","") &amp; $AC132 )),"")</f>
        <v/>
      </c>
      <c r="AP382" s="279"/>
      <c r="AQ382" s="46" t="str">
        <f ca="1">IFERROR(IF(INDIRECT("'ENROLLMENT'!" &amp; SUBSTITUTE(ADDRESS(1,MATCH(AQ$349,#REF!,0),4),"1","") &amp; $AC132 )="","",INDIRECT("'ENROLLMENT'!" &amp; SUBSTITUTE(ADDRESS(1,MATCH(AQ$349,#REF!,0),4),"1","") &amp; $AC132 )),"")</f>
        <v/>
      </c>
      <c r="AR382" s="274" t="str">
        <f ca="1">IFERROR(IF(INDIRECT("'ENROLLMENT'!" &amp; SUBSTITUTE(ADDRESS(1,MATCH(AR$349,#REF!,0),4),"1","") &amp; $AC132 )="","",INDIRECT("'ENROLLMENT'!" &amp; SUBSTITUTE(ADDRESS(1,MATCH(AR$349,#REF!,0),4),"1","") &amp; $AC132 )),"")</f>
        <v/>
      </c>
      <c r="AS382" s="275"/>
      <c r="AT382" s="266" t="str">
        <f ca="1">IFERROR(IF(INDIRECT("'ENROLLMENT'!" &amp; SUBSTITUTE(ADDRESS(1,MATCH(AT$349,#REF!,0),4),"1","") &amp; $AC132 )="","",INDIRECT("'ENROLLMENT'!" &amp; SUBSTITUTE(ADDRESS(1,MATCH(AT$349,#REF!,0),4),"1","") &amp; $AC132 )),"")</f>
        <v/>
      </c>
      <c r="AU382" s="267"/>
      <c r="AV382" s="51"/>
    </row>
    <row r="383" spans="14:48" ht="24.95" hidden="1" customHeight="1" thickTop="1" thickBot="1">
      <c r="N383" s="173" t="str">
        <f ca="1">IFERROR(IF(VLOOKUP($F133,ENROLLMENT.DATA\MASTER.TABLE\\RNK,( COLUMN(INDIRECT(#REF!&amp;"\"&amp;"PGA"&amp;"\RANGE")) - COLUMN(ENROLLMENT.DATA\RNK\RANGE) +1 ),0) = "","",LEFT($AF383,7)),"")</f>
        <v/>
      </c>
      <c r="T383" s="171"/>
      <c r="AB383" s="313" t="str">
        <f t="shared" ref="AB383:AB414" ca="1" si="409">IF($N133="APPEAL",GRADE.LTR\PGA&amp;" NEVER",IF(LEFT($N133,3)="APP",GRADE.LTR\PGA&amp;" &lt;2wks",""))</f>
        <v/>
      </c>
      <c r="AC383" s="313"/>
      <c r="AD383" s="313"/>
      <c r="AE383" s="314"/>
      <c r="AF383" s="289" t="str">
        <f ca="1">IFERROR(IF(INDIRECT("'ENROLLMENT'!" &amp; SUBSTITUTE(ADDRESS(1,MATCH(AF$349,#REF!,0),4),"1","") &amp; $AC133 )="","",INDIRECT("'ENROLLMENT'!" &amp; SUBSTITUTE(ADDRESS(1,MATCH(AF$349,#REF!,0),4),"1","") &amp; $AC133 )),"")</f>
        <v/>
      </c>
      <c r="AG383" s="290"/>
      <c r="AH383" s="284" t="str">
        <f ca="1">IFERROR(IF(INDIRECT("'ENROLLMENT'!" &amp; SUBSTITUTE(ADDRESS(1,MATCH(AH$349,#REF!,0),4),"1","") &amp; $AC133 )="","",INDIRECT("'ENROLLMENT'!" &amp; SUBSTITUTE(ADDRESS(1,MATCH(AH$349,#REF!,0),4),"1","") &amp; $AC133 )),"")&amp;  IFERROR(IF(INDIRECT("'ENROLLMENT'!" &amp; SUBSTITUTE(ADDRESS(1,MATCH(AL$349,#REF!,0),4),"1","") &amp; $AC133 )="",""," / "&amp;INDIRECT("'ENROLLMENT'!" &amp; SUBSTITUTE(ADDRESS(1,MATCH(AL$349,#REF!,0),4),"1","") &amp; $AC133 )),"")</f>
        <v/>
      </c>
      <c r="AI383" s="285"/>
      <c r="AJ383" s="285"/>
      <c r="AK383" s="285"/>
      <c r="AL383" s="285"/>
      <c r="AM383" s="285"/>
      <c r="AN383" s="286"/>
      <c r="AO383" s="276" t="str">
        <f ca="1">IFERROR(IF(INDIRECT("'ENROLLMENT'!" &amp; SUBSTITUTE(ADDRESS(1,MATCH(AO$349,#REF!,0),4),"1","") &amp; $AC133 )="","",INDIRECT("'ENROLLMENT'!" &amp; SUBSTITUTE(ADDRESS(1,MATCH(AO$349,#REF!,0),4),"1","") &amp; $AC133 )),"")</f>
        <v/>
      </c>
      <c r="AP383" s="277"/>
      <c r="AQ383" s="47" t="str">
        <f ca="1">IFERROR(IF(INDIRECT("'ENROLLMENT'!" &amp; SUBSTITUTE(ADDRESS(1,MATCH(AQ$349,#REF!,0),4),"1","") &amp; $AC133 )="","",INDIRECT("'ENROLLMENT'!" &amp; SUBSTITUTE(ADDRESS(1,MATCH(AQ$349,#REF!,0),4),"1","") &amp; $AC133 )),"")</f>
        <v/>
      </c>
      <c r="AR383" s="272" t="str">
        <f ca="1">IFERROR(IF(INDIRECT("'ENROLLMENT'!" &amp; SUBSTITUTE(ADDRESS(1,MATCH(AR$349,#REF!,0),4),"1","") &amp; $AC133 )="","",INDIRECT("'ENROLLMENT'!" &amp; SUBSTITUTE(ADDRESS(1,MATCH(AR$349,#REF!,0),4),"1","") &amp; $AC133 )),"")</f>
        <v/>
      </c>
      <c r="AS383" s="273"/>
      <c r="AT383" s="268" t="str">
        <f ca="1">IFERROR(IF(INDIRECT("'ENROLLMENT'!" &amp; SUBSTITUTE(ADDRESS(1,MATCH(AT$349,#REF!,0),4),"1","") &amp; $AC133 )="","",INDIRECT("'ENROLLMENT'!" &amp; SUBSTITUTE(ADDRESS(1,MATCH(AT$349,#REF!,0),4),"1","") &amp; $AC133 )),"")</f>
        <v/>
      </c>
      <c r="AU383" s="269"/>
      <c r="AV383" s="51"/>
    </row>
    <row r="384" spans="14:48" ht="24.95" hidden="1" customHeight="1" thickTop="1" thickBot="1">
      <c r="N384" s="209" t="str">
        <f ca="1">IFERROR(IF(VLOOKUP($F134,ENROLLMENT.DATA\MASTER.TABLE\\RNK,( COLUMN(INDIRECT(#REF!&amp;"\"&amp;"PGA"&amp;"\RANGE")) - COLUMN(ENROLLMENT.DATA\RNK\RANGE) +1 ),0) = "","",LEFT($AF384,7)),"")</f>
        <v/>
      </c>
      <c r="T384" s="170"/>
      <c r="AB384" s="313" t="str">
        <f t="shared" ca="1" si="409"/>
        <v/>
      </c>
      <c r="AC384" s="313"/>
      <c r="AD384" s="313"/>
      <c r="AE384" s="314"/>
      <c r="AF384" s="291" t="str">
        <f ca="1">IFERROR(IF(INDIRECT("'ENROLLMENT'!" &amp; SUBSTITUTE(ADDRESS(1,MATCH(AF$349,#REF!,0),4),"1","") &amp; $AC134 )="","",INDIRECT("'ENROLLMENT'!" &amp; SUBSTITUTE(ADDRESS(1,MATCH(AF$349,#REF!,0),4),"1","") &amp; $AC134 )),"")</f>
        <v/>
      </c>
      <c r="AG384" s="292"/>
      <c r="AH384" s="281" t="str">
        <f ca="1">IFERROR(IF(INDIRECT("'ENROLLMENT'!" &amp; SUBSTITUTE(ADDRESS(1,MATCH(AH$349,#REF!,0),4),"1","") &amp; $AC134 )="","",INDIRECT("'ENROLLMENT'!" &amp; SUBSTITUTE(ADDRESS(1,MATCH(AH$349,#REF!,0),4),"1","") &amp; $AC134 )),"")&amp;  IFERROR(IF(INDIRECT("'ENROLLMENT'!" &amp; SUBSTITUTE(ADDRESS(1,MATCH(AL$349,#REF!,0),4),"1","") &amp; $AC134 )="",""," / "&amp;INDIRECT("'ENROLLMENT'!" &amp; SUBSTITUTE(ADDRESS(1,MATCH(AL$349,#REF!,0),4),"1","") &amp; $AC134 )),"")</f>
        <v/>
      </c>
      <c r="AI384" s="282"/>
      <c r="AJ384" s="282"/>
      <c r="AK384" s="282"/>
      <c r="AL384" s="282"/>
      <c r="AM384" s="282"/>
      <c r="AN384" s="283"/>
      <c r="AO384" s="278" t="str">
        <f ca="1">IFERROR(IF(INDIRECT("'ENROLLMENT'!" &amp; SUBSTITUTE(ADDRESS(1,MATCH(AO$349,#REF!,0),4),"1","") &amp; $AC134 )="","",INDIRECT("'ENROLLMENT'!" &amp; SUBSTITUTE(ADDRESS(1,MATCH(AO$349,#REF!,0),4),"1","") &amp; $AC134 )),"")</f>
        <v/>
      </c>
      <c r="AP384" s="279"/>
      <c r="AQ384" s="46" t="str">
        <f ca="1">IFERROR(IF(INDIRECT("'ENROLLMENT'!" &amp; SUBSTITUTE(ADDRESS(1,MATCH(AQ$349,#REF!,0),4),"1","") &amp; $AC134 )="","",INDIRECT("'ENROLLMENT'!" &amp; SUBSTITUTE(ADDRESS(1,MATCH(AQ$349,#REF!,0),4),"1","") &amp; $AC134 )),"")</f>
        <v/>
      </c>
      <c r="AR384" s="274" t="str">
        <f ca="1">IFERROR(IF(INDIRECT("'ENROLLMENT'!" &amp; SUBSTITUTE(ADDRESS(1,MATCH(AR$349,#REF!,0),4),"1","") &amp; $AC134 )="","",INDIRECT("'ENROLLMENT'!" &amp; SUBSTITUTE(ADDRESS(1,MATCH(AR$349,#REF!,0),4),"1","") &amp; $AC134 )),"")</f>
        <v/>
      </c>
      <c r="AS384" s="275"/>
      <c r="AT384" s="266" t="str">
        <f ca="1">IFERROR(IF(INDIRECT("'ENROLLMENT'!" &amp; SUBSTITUTE(ADDRESS(1,MATCH(AT$349,#REF!,0),4),"1","") &amp; $AC134 )="","",INDIRECT("'ENROLLMENT'!" &amp; SUBSTITUTE(ADDRESS(1,MATCH(AT$349,#REF!,0),4),"1","") &amp; $AC134 )),"")</f>
        <v/>
      </c>
      <c r="AU384" s="267"/>
      <c r="AV384" s="51"/>
    </row>
    <row r="385" spans="14:48" ht="24.95" hidden="1" customHeight="1" thickTop="1" thickBot="1">
      <c r="N385" s="173" t="str">
        <f ca="1">IFERROR(IF(VLOOKUP($F135,ENROLLMENT.DATA\MASTER.TABLE\\RNK,( COLUMN(INDIRECT(#REF!&amp;"\"&amp;"PGA"&amp;"\RANGE")) - COLUMN(ENROLLMENT.DATA\RNK\RANGE) +1 ),0) = "","",LEFT($AF385,7)),"")</f>
        <v/>
      </c>
      <c r="T385" s="171"/>
      <c r="AB385" s="313" t="str">
        <f t="shared" ca="1" si="409"/>
        <v/>
      </c>
      <c r="AC385" s="313"/>
      <c r="AD385" s="313"/>
      <c r="AE385" s="314"/>
      <c r="AF385" s="289" t="str">
        <f ca="1">IFERROR(IF(INDIRECT("'ENROLLMENT'!" &amp; SUBSTITUTE(ADDRESS(1,MATCH(AF$349,#REF!,0),4),"1","") &amp; $AC135 )="","",INDIRECT("'ENROLLMENT'!" &amp; SUBSTITUTE(ADDRESS(1,MATCH(AF$349,#REF!,0),4),"1","") &amp; $AC135 )),"")</f>
        <v/>
      </c>
      <c r="AG385" s="290"/>
      <c r="AH385" s="284" t="str">
        <f ca="1">IFERROR(IF(INDIRECT("'ENROLLMENT'!" &amp; SUBSTITUTE(ADDRESS(1,MATCH(AH$349,#REF!,0),4),"1","") &amp; $AC135 )="","",INDIRECT("'ENROLLMENT'!" &amp; SUBSTITUTE(ADDRESS(1,MATCH(AH$349,#REF!,0),4),"1","") &amp; $AC135 )),"")&amp;  IFERROR(IF(INDIRECT("'ENROLLMENT'!" &amp; SUBSTITUTE(ADDRESS(1,MATCH(AL$349,#REF!,0),4),"1","") &amp; $AC135 )="",""," / "&amp;INDIRECT("'ENROLLMENT'!" &amp; SUBSTITUTE(ADDRESS(1,MATCH(AL$349,#REF!,0),4),"1","") &amp; $AC135 )),"")</f>
        <v/>
      </c>
      <c r="AI385" s="285"/>
      <c r="AJ385" s="285"/>
      <c r="AK385" s="285"/>
      <c r="AL385" s="285"/>
      <c r="AM385" s="285"/>
      <c r="AN385" s="286"/>
      <c r="AO385" s="276" t="str">
        <f ca="1">IFERROR(IF(INDIRECT("'ENROLLMENT'!" &amp; SUBSTITUTE(ADDRESS(1,MATCH(AO$349,#REF!,0),4),"1","") &amp; $AC135 )="","",INDIRECT("'ENROLLMENT'!" &amp; SUBSTITUTE(ADDRESS(1,MATCH(AO$349,#REF!,0),4),"1","") &amp; $AC135 )),"")</f>
        <v/>
      </c>
      <c r="AP385" s="277"/>
      <c r="AQ385" s="47" t="str">
        <f ca="1">IFERROR(IF(INDIRECT("'ENROLLMENT'!" &amp; SUBSTITUTE(ADDRESS(1,MATCH(AQ$349,#REF!,0),4),"1","") &amp; $AC135 )="","",INDIRECT("'ENROLLMENT'!" &amp; SUBSTITUTE(ADDRESS(1,MATCH(AQ$349,#REF!,0),4),"1","") &amp; $AC135 )),"")</f>
        <v/>
      </c>
      <c r="AR385" s="272" t="str">
        <f ca="1">IFERROR(IF(INDIRECT("'ENROLLMENT'!" &amp; SUBSTITUTE(ADDRESS(1,MATCH(AR$349,#REF!,0),4),"1","") &amp; $AC135 )="","",INDIRECT("'ENROLLMENT'!" &amp; SUBSTITUTE(ADDRESS(1,MATCH(AR$349,#REF!,0),4),"1","") &amp; $AC135 )),"")</f>
        <v/>
      </c>
      <c r="AS385" s="273"/>
      <c r="AT385" s="268" t="str">
        <f ca="1">IFERROR(IF(INDIRECT("'ENROLLMENT'!" &amp; SUBSTITUTE(ADDRESS(1,MATCH(AT$349,#REF!,0),4),"1","") &amp; $AC135 )="","",INDIRECT("'ENROLLMENT'!" &amp; SUBSTITUTE(ADDRESS(1,MATCH(AT$349,#REF!,0),4),"1","") &amp; $AC135 )),"")</f>
        <v/>
      </c>
      <c r="AU385" s="269"/>
      <c r="AV385" s="51"/>
    </row>
    <row r="386" spans="14:48" ht="24.95" hidden="1" customHeight="1" thickTop="1" thickBot="1">
      <c r="N386" s="209" t="str">
        <f ca="1">IFERROR(IF(VLOOKUP($F136,ENROLLMENT.DATA\MASTER.TABLE\\RNK,( COLUMN(INDIRECT(#REF!&amp;"\"&amp;"PGA"&amp;"\RANGE")) - COLUMN(ENROLLMENT.DATA\RNK\RANGE) +1 ),0) = "","",LEFT($AF386,7)),"")</f>
        <v/>
      </c>
      <c r="T386" s="170"/>
      <c r="AB386" s="313" t="str">
        <f t="shared" ca="1" si="409"/>
        <v/>
      </c>
      <c r="AC386" s="313"/>
      <c r="AD386" s="313"/>
      <c r="AE386" s="314"/>
      <c r="AF386" s="291" t="str">
        <f ca="1">IFERROR(IF(INDIRECT("'ENROLLMENT'!" &amp; SUBSTITUTE(ADDRESS(1,MATCH(AF$349,#REF!,0),4),"1","") &amp; $AC136 )="","",INDIRECT("'ENROLLMENT'!" &amp; SUBSTITUTE(ADDRESS(1,MATCH(AF$349,#REF!,0),4),"1","") &amp; $AC136 )),"")</f>
        <v/>
      </c>
      <c r="AG386" s="292"/>
      <c r="AH386" s="281" t="str">
        <f ca="1">IFERROR(IF(INDIRECT("'ENROLLMENT'!" &amp; SUBSTITUTE(ADDRESS(1,MATCH(AH$349,#REF!,0),4),"1","") &amp; $AC136 )="","",INDIRECT("'ENROLLMENT'!" &amp; SUBSTITUTE(ADDRESS(1,MATCH(AH$349,#REF!,0),4),"1","") &amp; $AC136 )),"")&amp;  IFERROR(IF(INDIRECT("'ENROLLMENT'!" &amp; SUBSTITUTE(ADDRESS(1,MATCH(AL$349,#REF!,0),4),"1","") &amp; $AC136 )="",""," / "&amp;INDIRECT("'ENROLLMENT'!" &amp; SUBSTITUTE(ADDRESS(1,MATCH(AL$349,#REF!,0),4),"1","") &amp; $AC136 )),"")</f>
        <v/>
      </c>
      <c r="AI386" s="282"/>
      <c r="AJ386" s="282"/>
      <c r="AK386" s="282"/>
      <c r="AL386" s="282"/>
      <c r="AM386" s="282"/>
      <c r="AN386" s="283"/>
      <c r="AO386" s="278" t="str">
        <f ca="1">IFERROR(IF(INDIRECT("'ENROLLMENT'!" &amp; SUBSTITUTE(ADDRESS(1,MATCH(AO$349,#REF!,0),4),"1","") &amp; $AC136 )="","",INDIRECT("'ENROLLMENT'!" &amp; SUBSTITUTE(ADDRESS(1,MATCH(AO$349,#REF!,0),4),"1","") &amp; $AC136 )),"")</f>
        <v/>
      </c>
      <c r="AP386" s="279"/>
      <c r="AQ386" s="46" t="str">
        <f ca="1">IFERROR(IF(INDIRECT("'ENROLLMENT'!" &amp; SUBSTITUTE(ADDRESS(1,MATCH(AQ$349,#REF!,0),4),"1","") &amp; $AC136 )="","",INDIRECT("'ENROLLMENT'!" &amp; SUBSTITUTE(ADDRESS(1,MATCH(AQ$349,#REF!,0),4),"1","") &amp; $AC136 )),"")</f>
        <v/>
      </c>
      <c r="AR386" s="274" t="str">
        <f ca="1">IFERROR(IF(INDIRECT("'ENROLLMENT'!" &amp; SUBSTITUTE(ADDRESS(1,MATCH(AR$349,#REF!,0),4),"1","") &amp; $AC136 )="","",INDIRECT("'ENROLLMENT'!" &amp; SUBSTITUTE(ADDRESS(1,MATCH(AR$349,#REF!,0),4),"1","") &amp; $AC136 )),"")</f>
        <v/>
      </c>
      <c r="AS386" s="275"/>
      <c r="AT386" s="266" t="str">
        <f ca="1">IFERROR(IF(INDIRECT("'ENROLLMENT'!" &amp; SUBSTITUTE(ADDRESS(1,MATCH(AT$349,#REF!,0),4),"1","") &amp; $AC136 )="","",INDIRECT("'ENROLLMENT'!" &amp; SUBSTITUTE(ADDRESS(1,MATCH(AT$349,#REF!,0),4),"1","") &amp; $AC136 )),"")</f>
        <v/>
      </c>
      <c r="AU386" s="267"/>
      <c r="AV386" s="51"/>
    </row>
    <row r="387" spans="14:48" ht="24.95" hidden="1" customHeight="1" thickTop="1" thickBot="1">
      <c r="N387" s="173" t="str">
        <f ca="1">IFERROR(IF(VLOOKUP($F137,ENROLLMENT.DATA\MASTER.TABLE\\RNK,( COLUMN(INDIRECT(#REF!&amp;"\"&amp;"PGA"&amp;"\RANGE")) - COLUMN(ENROLLMENT.DATA\RNK\RANGE) +1 ),0) = "","",LEFT($AF387,7)),"")</f>
        <v/>
      </c>
      <c r="T387" s="171"/>
      <c r="AB387" s="313" t="str">
        <f t="shared" ca="1" si="409"/>
        <v/>
      </c>
      <c r="AC387" s="313"/>
      <c r="AD387" s="313"/>
      <c r="AE387" s="314"/>
      <c r="AF387" s="289" t="str">
        <f ca="1">IFERROR(IF(INDIRECT("'ENROLLMENT'!" &amp; SUBSTITUTE(ADDRESS(1,MATCH(AF$349,#REF!,0),4),"1","") &amp; $AC137 )="","",INDIRECT("'ENROLLMENT'!" &amp; SUBSTITUTE(ADDRESS(1,MATCH(AF$349,#REF!,0),4),"1","") &amp; $AC137 )),"")</f>
        <v/>
      </c>
      <c r="AG387" s="290"/>
      <c r="AH387" s="284" t="str">
        <f ca="1">IFERROR(IF(INDIRECT("'ENROLLMENT'!" &amp; SUBSTITUTE(ADDRESS(1,MATCH(AH$349,#REF!,0),4),"1","") &amp; $AC137 )="","",INDIRECT("'ENROLLMENT'!" &amp; SUBSTITUTE(ADDRESS(1,MATCH(AH$349,#REF!,0),4),"1","") &amp; $AC137 )),"")&amp;  IFERROR(IF(INDIRECT("'ENROLLMENT'!" &amp; SUBSTITUTE(ADDRESS(1,MATCH(AL$349,#REF!,0),4),"1","") &amp; $AC137 )="",""," / "&amp;INDIRECT("'ENROLLMENT'!" &amp; SUBSTITUTE(ADDRESS(1,MATCH(AL$349,#REF!,0),4),"1","") &amp; $AC137 )),"")</f>
        <v/>
      </c>
      <c r="AI387" s="285"/>
      <c r="AJ387" s="285"/>
      <c r="AK387" s="285"/>
      <c r="AL387" s="285"/>
      <c r="AM387" s="285"/>
      <c r="AN387" s="286"/>
      <c r="AO387" s="276" t="str">
        <f ca="1">IFERROR(IF(INDIRECT("'ENROLLMENT'!" &amp; SUBSTITUTE(ADDRESS(1,MATCH(AO$349,#REF!,0),4),"1","") &amp; $AC137 )="","",INDIRECT("'ENROLLMENT'!" &amp; SUBSTITUTE(ADDRESS(1,MATCH(AO$349,#REF!,0),4),"1","") &amp; $AC137 )),"")</f>
        <v/>
      </c>
      <c r="AP387" s="277"/>
      <c r="AQ387" s="47" t="str">
        <f ca="1">IFERROR(IF(INDIRECT("'ENROLLMENT'!" &amp; SUBSTITUTE(ADDRESS(1,MATCH(AQ$349,#REF!,0),4),"1","") &amp; $AC137 )="","",INDIRECT("'ENROLLMENT'!" &amp; SUBSTITUTE(ADDRESS(1,MATCH(AQ$349,#REF!,0),4),"1","") &amp; $AC137 )),"")</f>
        <v/>
      </c>
      <c r="AR387" s="272" t="str">
        <f ca="1">IFERROR(IF(INDIRECT("'ENROLLMENT'!" &amp; SUBSTITUTE(ADDRESS(1,MATCH(AR$349,#REF!,0),4),"1","") &amp; $AC137 )="","",INDIRECT("'ENROLLMENT'!" &amp; SUBSTITUTE(ADDRESS(1,MATCH(AR$349,#REF!,0),4),"1","") &amp; $AC137 )),"")</f>
        <v/>
      </c>
      <c r="AS387" s="273"/>
      <c r="AT387" s="268" t="str">
        <f ca="1">IFERROR(IF(INDIRECT("'ENROLLMENT'!" &amp; SUBSTITUTE(ADDRESS(1,MATCH(AT$349,#REF!,0),4),"1","") &amp; $AC137 )="","",INDIRECT("'ENROLLMENT'!" &amp; SUBSTITUTE(ADDRESS(1,MATCH(AT$349,#REF!,0),4),"1","") &amp; $AC137 )),"")</f>
        <v/>
      </c>
      <c r="AU387" s="269"/>
      <c r="AV387" s="51"/>
    </row>
    <row r="388" spans="14:48" ht="24.95" hidden="1" customHeight="1" thickTop="1" thickBot="1">
      <c r="N388" s="209" t="str">
        <f ca="1">IFERROR(IF(VLOOKUP($F138,ENROLLMENT.DATA\MASTER.TABLE\\RNK,( COLUMN(INDIRECT(#REF!&amp;"\"&amp;"PGA"&amp;"\RANGE")) - COLUMN(ENROLLMENT.DATA\RNK\RANGE) +1 ),0) = "","",LEFT($AF388,7)),"")</f>
        <v/>
      </c>
      <c r="T388" s="170"/>
      <c r="AB388" s="313" t="str">
        <f t="shared" ca="1" si="409"/>
        <v/>
      </c>
      <c r="AC388" s="313"/>
      <c r="AD388" s="313"/>
      <c r="AE388" s="314"/>
      <c r="AF388" s="291" t="str">
        <f ca="1">IFERROR(IF(INDIRECT("'ENROLLMENT'!" &amp; SUBSTITUTE(ADDRESS(1,MATCH(AF$349,#REF!,0),4),"1","") &amp; $AC138 )="","",INDIRECT("'ENROLLMENT'!" &amp; SUBSTITUTE(ADDRESS(1,MATCH(AF$349,#REF!,0),4),"1","") &amp; $AC138 )),"")</f>
        <v/>
      </c>
      <c r="AG388" s="292"/>
      <c r="AH388" s="281" t="str">
        <f ca="1">IFERROR(IF(INDIRECT("'ENROLLMENT'!" &amp; SUBSTITUTE(ADDRESS(1,MATCH(AH$349,#REF!,0),4),"1","") &amp; $AC138 )="","",INDIRECT("'ENROLLMENT'!" &amp; SUBSTITUTE(ADDRESS(1,MATCH(AH$349,#REF!,0),4),"1","") &amp; $AC138 )),"")&amp;  IFERROR(IF(INDIRECT("'ENROLLMENT'!" &amp; SUBSTITUTE(ADDRESS(1,MATCH(AL$349,#REF!,0),4),"1","") &amp; $AC138 )="",""," / "&amp;INDIRECT("'ENROLLMENT'!" &amp; SUBSTITUTE(ADDRESS(1,MATCH(AL$349,#REF!,0),4),"1","") &amp; $AC138 )),"")</f>
        <v/>
      </c>
      <c r="AI388" s="282"/>
      <c r="AJ388" s="282"/>
      <c r="AK388" s="282"/>
      <c r="AL388" s="282"/>
      <c r="AM388" s="282"/>
      <c r="AN388" s="283"/>
      <c r="AO388" s="278" t="str">
        <f ca="1">IFERROR(IF(INDIRECT("'ENROLLMENT'!" &amp; SUBSTITUTE(ADDRESS(1,MATCH(AO$349,#REF!,0),4),"1","") &amp; $AC138 )="","",INDIRECT("'ENROLLMENT'!" &amp; SUBSTITUTE(ADDRESS(1,MATCH(AO$349,#REF!,0),4),"1","") &amp; $AC138 )),"")</f>
        <v/>
      </c>
      <c r="AP388" s="279"/>
      <c r="AQ388" s="46" t="str">
        <f ca="1">IFERROR(IF(INDIRECT("'ENROLLMENT'!" &amp; SUBSTITUTE(ADDRESS(1,MATCH(AQ$349,#REF!,0),4),"1","") &amp; $AC138 )="","",INDIRECT("'ENROLLMENT'!" &amp; SUBSTITUTE(ADDRESS(1,MATCH(AQ$349,#REF!,0),4),"1","") &amp; $AC138 )),"")</f>
        <v/>
      </c>
      <c r="AR388" s="274" t="str">
        <f ca="1">IFERROR(IF(INDIRECT("'ENROLLMENT'!" &amp; SUBSTITUTE(ADDRESS(1,MATCH(AR$349,#REF!,0),4),"1","") &amp; $AC138 )="","",INDIRECT("'ENROLLMENT'!" &amp; SUBSTITUTE(ADDRESS(1,MATCH(AR$349,#REF!,0),4),"1","") &amp; $AC138 )),"")</f>
        <v/>
      </c>
      <c r="AS388" s="275"/>
      <c r="AT388" s="266" t="str">
        <f ca="1">IFERROR(IF(INDIRECT("'ENROLLMENT'!" &amp; SUBSTITUTE(ADDRESS(1,MATCH(AT$349,#REF!,0),4),"1","") &amp; $AC138 )="","",INDIRECT("'ENROLLMENT'!" &amp; SUBSTITUTE(ADDRESS(1,MATCH(AT$349,#REF!,0),4),"1","") &amp; $AC138 )),"")</f>
        <v/>
      </c>
      <c r="AU388" s="267"/>
      <c r="AV388" s="51"/>
    </row>
    <row r="389" spans="14:48" ht="24.95" hidden="1" customHeight="1" thickTop="1" thickBot="1">
      <c r="N389" s="173" t="str">
        <f ca="1">IFERROR(IF(VLOOKUP($F139,ENROLLMENT.DATA\MASTER.TABLE\\RNK,( COLUMN(INDIRECT(#REF!&amp;"\"&amp;"PGA"&amp;"\RANGE")) - COLUMN(ENROLLMENT.DATA\RNK\RANGE) +1 ),0) = "","",LEFT($AF389,7)),"")</f>
        <v/>
      </c>
      <c r="T389" s="171"/>
      <c r="AB389" s="313" t="str">
        <f t="shared" ca="1" si="409"/>
        <v/>
      </c>
      <c r="AC389" s="313"/>
      <c r="AD389" s="313"/>
      <c r="AE389" s="314"/>
      <c r="AF389" s="289" t="str">
        <f ca="1">IFERROR(IF(INDIRECT("'ENROLLMENT'!" &amp; SUBSTITUTE(ADDRESS(1,MATCH(AF$349,#REF!,0),4),"1","") &amp; $AC139 )="","",INDIRECT("'ENROLLMENT'!" &amp; SUBSTITUTE(ADDRESS(1,MATCH(AF$349,#REF!,0),4),"1","") &amp; $AC139 )),"")</f>
        <v/>
      </c>
      <c r="AG389" s="290"/>
      <c r="AH389" s="284" t="str">
        <f ca="1">IFERROR(IF(INDIRECT("'ENROLLMENT'!" &amp; SUBSTITUTE(ADDRESS(1,MATCH(AH$349,#REF!,0),4),"1","") &amp; $AC139 )="","",INDIRECT("'ENROLLMENT'!" &amp; SUBSTITUTE(ADDRESS(1,MATCH(AH$349,#REF!,0),4),"1","") &amp; $AC139 )),"")&amp;  IFERROR(IF(INDIRECT("'ENROLLMENT'!" &amp; SUBSTITUTE(ADDRESS(1,MATCH(AL$349,#REF!,0),4),"1","") &amp; $AC139 )="",""," / "&amp;INDIRECT("'ENROLLMENT'!" &amp; SUBSTITUTE(ADDRESS(1,MATCH(AL$349,#REF!,0),4),"1","") &amp; $AC139 )),"")</f>
        <v/>
      </c>
      <c r="AI389" s="285"/>
      <c r="AJ389" s="285"/>
      <c r="AK389" s="285"/>
      <c r="AL389" s="285"/>
      <c r="AM389" s="285"/>
      <c r="AN389" s="286"/>
      <c r="AO389" s="276" t="str">
        <f ca="1">IFERROR(IF(INDIRECT("'ENROLLMENT'!" &amp; SUBSTITUTE(ADDRESS(1,MATCH(AO$349,#REF!,0),4),"1","") &amp; $AC139 )="","",INDIRECT("'ENROLLMENT'!" &amp; SUBSTITUTE(ADDRESS(1,MATCH(AO$349,#REF!,0),4),"1","") &amp; $AC139 )),"")</f>
        <v/>
      </c>
      <c r="AP389" s="277"/>
      <c r="AQ389" s="47" t="str">
        <f ca="1">IFERROR(IF(INDIRECT("'ENROLLMENT'!" &amp; SUBSTITUTE(ADDRESS(1,MATCH(AQ$349,#REF!,0),4),"1","") &amp; $AC139 )="","",INDIRECT("'ENROLLMENT'!" &amp; SUBSTITUTE(ADDRESS(1,MATCH(AQ$349,#REF!,0),4),"1","") &amp; $AC139 )),"")</f>
        <v/>
      </c>
      <c r="AR389" s="272" t="str">
        <f ca="1">IFERROR(IF(INDIRECT("'ENROLLMENT'!" &amp; SUBSTITUTE(ADDRESS(1,MATCH(AR$349,#REF!,0),4),"1","") &amp; $AC139 )="","",INDIRECT("'ENROLLMENT'!" &amp; SUBSTITUTE(ADDRESS(1,MATCH(AR$349,#REF!,0),4),"1","") &amp; $AC139 )),"")</f>
        <v/>
      </c>
      <c r="AS389" s="273"/>
      <c r="AT389" s="268" t="str">
        <f ca="1">IFERROR(IF(INDIRECT("'ENROLLMENT'!" &amp; SUBSTITUTE(ADDRESS(1,MATCH(AT$349,#REF!,0),4),"1","") &amp; $AC139 )="","",INDIRECT("'ENROLLMENT'!" &amp; SUBSTITUTE(ADDRESS(1,MATCH(AT$349,#REF!,0),4),"1","") &amp; $AC139 )),"")</f>
        <v/>
      </c>
      <c r="AU389" s="269"/>
      <c r="AV389" s="51"/>
    </row>
    <row r="390" spans="14:48" ht="24.95" hidden="1" customHeight="1" thickTop="1" thickBot="1">
      <c r="N390" s="209" t="str">
        <f ca="1">IFERROR(IF(VLOOKUP($F140,ENROLLMENT.DATA\MASTER.TABLE\\RNK,( COLUMN(INDIRECT(#REF!&amp;"\"&amp;"PGA"&amp;"\RANGE")) - COLUMN(ENROLLMENT.DATA\RNK\RANGE) +1 ),0) = "","",LEFT($AF390,7)),"")</f>
        <v/>
      </c>
      <c r="T390" s="170"/>
      <c r="AB390" s="313" t="str">
        <f t="shared" ca="1" si="409"/>
        <v/>
      </c>
      <c r="AC390" s="313"/>
      <c r="AD390" s="313"/>
      <c r="AE390" s="314"/>
      <c r="AF390" s="291" t="str">
        <f ca="1">IFERROR(IF(INDIRECT("'ENROLLMENT'!" &amp; SUBSTITUTE(ADDRESS(1,MATCH(AF$349,#REF!,0),4),"1","") &amp; $AC140 )="","",INDIRECT("'ENROLLMENT'!" &amp; SUBSTITUTE(ADDRESS(1,MATCH(AF$349,#REF!,0),4),"1","") &amp; $AC140 )),"")</f>
        <v/>
      </c>
      <c r="AG390" s="292"/>
      <c r="AH390" s="281" t="str">
        <f ca="1">IFERROR(IF(INDIRECT("'ENROLLMENT'!" &amp; SUBSTITUTE(ADDRESS(1,MATCH(AH$349,#REF!,0),4),"1","") &amp; $AC140 )="","",INDIRECT("'ENROLLMENT'!" &amp; SUBSTITUTE(ADDRESS(1,MATCH(AH$349,#REF!,0),4),"1","") &amp; $AC140 )),"")&amp;  IFERROR(IF(INDIRECT("'ENROLLMENT'!" &amp; SUBSTITUTE(ADDRESS(1,MATCH(AL$349,#REF!,0),4),"1","") &amp; $AC140 )="",""," / "&amp;INDIRECT("'ENROLLMENT'!" &amp; SUBSTITUTE(ADDRESS(1,MATCH(AL$349,#REF!,0),4),"1","") &amp; $AC140 )),"")</f>
        <v/>
      </c>
      <c r="AI390" s="282"/>
      <c r="AJ390" s="282"/>
      <c r="AK390" s="282"/>
      <c r="AL390" s="282"/>
      <c r="AM390" s="282"/>
      <c r="AN390" s="283"/>
      <c r="AO390" s="278" t="str">
        <f ca="1">IFERROR(IF(INDIRECT("'ENROLLMENT'!" &amp; SUBSTITUTE(ADDRESS(1,MATCH(AO$349,#REF!,0),4),"1","") &amp; $AC140 )="","",INDIRECT("'ENROLLMENT'!" &amp; SUBSTITUTE(ADDRESS(1,MATCH(AO$349,#REF!,0),4),"1","") &amp; $AC140 )),"")</f>
        <v/>
      </c>
      <c r="AP390" s="279"/>
      <c r="AQ390" s="46" t="str">
        <f ca="1">IFERROR(IF(INDIRECT("'ENROLLMENT'!" &amp; SUBSTITUTE(ADDRESS(1,MATCH(AQ$349,#REF!,0),4),"1","") &amp; $AC140 )="","",INDIRECT("'ENROLLMENT'!" &amp; SUBSTITUTE(ADDRESS(1,MATCH(AQ$349,#REF!,0),4),"1","") &amp; $AC140 )),"")</f>
        <v/>
      </c>
      <c r="AR390" s="274" t="str">
        <f ca="1">IFERROR(IF(INDIRECT("'ENROLLMENT'!" &amp; SUBSTITUTE(ADDRESS(1,MATCH(AR$349,#REF!,0),4),"1","") &amp; $AC140 )="","",INDIRECT("'ENROLLMENT'!" &amp; SUBSTITUTE(ADDRESS(1,MATCH(AR$349,#REF!,0),4),"1","") &amp; $AC140 )),"")</f>
        <v/>
      </c>
      <c r="AS390" s="275"/>
      <c r="AT390" s="266" t="str">
        <f ca="1">IFERROR(IF(INDIRECT("'ENROLLMENT'!" &amp; SUBSTITUTE(ADDRESS(1,MATCH(AT$349,#REF!,0),4),"1","") &amp; $AC140 )="","",INDIRECT("'ENROLLMENT'!" &amp; SUBSTITUTE(ADDRESS(1,MATCH(AT$349,#REF!,0),4),"1","") &amp; $AC140 )),"")</f>
        <v/>
      </c>
      <c r="AU390" s="267"/>
      <c r="AV390" s="51"/>
    </row>
    <row r="391" spans="14:48" ht="24.95" hidden="1" customHeight="1" thickTop="1" thickBot="1">
      <c r="N391" s="173" t="str">
        <f ca="1">IFERROR(IF(VLOOKUP($F141,ENROLLMENT.DATA\MASTER.TABLE\\RNK,( COLUMN(INDIRECT(#REF!&amp;"\"&amp;"PGA"&amp;"\RANGE")) - COLUMN(ENROLLMENT.DATA\RNK\RANGE) +1 ),0) = "","",LEFT($AF391,7)),"")</f>
        <v/>
      </c>
      <c r="T391" s="171"/>
      <c r="AB391" s="313" t="str">
        <f t="shared" ca="1" si="409"/>
        <v/>
      </c>
      <c r="AC391" s="313"/>
      <c r="AD391" s="313"/>
      <c r="AE391" s="314"/>
      <c r="AF391" s="289" t="str">
        <f ca="1">IFERROR(IF(INDIRECT("'ENROLLMENT'!" &amp; SUBSTITUTE(ADDRESS(1,MATCH(AF$349,#REF!,0),4),"1","") &amp; $AC141 )="","",INDIRECT("'ENROLLMENT'!" &amp; SUBSTITUTE(ADDRESS(1,MATCH(AF$349,#REF!,0),4),"1","") &amp; $AC141 )),"")</f>
        <v/>
      </c>
      <c r="AG391" s="290"/>
      <c r="AH391" s="284" t="str">
        <f ca="1">IFERROR(IF(INDIRECT("'ENROLLMENT'!" &amp; SUBSTITUTE(ADDRESS(1,MATCH(AH$349,#REF!,0),4),"1","") &amp; $AC141 )="","",INDIRECT("'ENROLLMENT'!" &amp; SUBSTITUTE(ADDRESS(1,MATCH(AH$349,#REF!,0),4),"1","") &amp; $AC141 )),"")&amp;  IFERROR(IF(INDIRECT("'ENROLLMENT'!" &amp; SUBSTITUTE(ADDRESS(1,MATCH(AL$349,#REF!,0),4),"1","") &amp; $AC141 )="",""," / "&amp;INDIRECT("'ENROLLMENT'!" &amp; SUBSTITUTE(ADDRESS(1,MATCH(AL$349,#REF!,0),4),"1","") &amp; $AC141 )),"")</f>
        <v/>
      </c>
      <c r="AI391" s="285"/>
      <c r="AJ391" s="285"/>
      <c r="AK391" s="285"/>
      <c r="AL391" s="285"/>
      <c r="AM391" s="285"/>
      <c r="AN391" s="286"/>
      <c r="AO391" s="276" t="str">
        <f ca="1">IFERROR(IF(INDIRECT("'ENROLLMENT'!" &amp; SUBSTITUTE(ADDRESS(1,MATCH(AO$349,#REF!,0),4),"1","") &amp; $AC141 )="","",INDIRECT("'ENROLLMENT'!" &amp; SUBSTITUTE(ADDRESS(1,MATCH(AO$349,#REF!,0),4),"1","") &amp; $AC141 )),"")</f>
        <v/>
      </c>
      <c r="AP391" s="277"/>
      <c r="AQ391" s="47" t="str">
        <f ca="1">IFERROR(IF(INDIRECT("'ENROLLMENT'!" &amp; SUBSTITUTE(ADDRESS(1,MATCH(AQ$349,#REF!,0),4),"1","") &amp; $AC141 )="","",INDIRECT("'ENROLLMENT'!" &amp; SUBSTITUTE(ADDRESS(1,MATCH(AQ$349,#REF!,0),4),"1","") &amp; $AC141 )),"")</f>
        <v/>
      </c>
      <c r="AR391" s="272" t="str">
        <f ca="1">IFERROR(IF(INDIRECT("'ENROLLMENT'!" &amp; SUBSTITUTE(ADDRESS(1,MATCH(AR$349,#REF!,0),4),"1","") &amp; $AC141 )="","",INDIRECT("'ENROLLMENT'!" &amp; SUBSTITUTE(ADDRESS(1,MATCH(AR$349,#REF!,0),4),"1","") &amp; $AC141 )),"")</f>
        <v/>
      </c>
      <c r="AS391" s="273"/>
      <c r="AT391" s="268" t="str">
        <f ca="1">IFERROR(IF(INDIRECT("'ENROLLMENT'!" &amp; SUBSTITUTE(ADDRESS(1,MATCH(AT$349,#REF!,0),4),"1","") &amp; $AC141 )="","",INDIRECT("'ENROLLMENT'!" &amp; SUBSTITUTE(ADDRESS(1,MATCH(AT$349,#REF!,0),4),"1","") &amp; $AC141 )),"")</f>
        <v/>
      </c>
      <c r="AU391" s="269"/>
      <c r="AV391" s="51"/>
    </row>
    <row r="392" spans="14:48" ht="24.95" hidden="1" customHeight="1" thickTop="1" thickBot="1">
      <c r="N392" s="209" t="str">
        <f ca="1">IFERROR(IF(VLOOKUP($F142,ENROLLMENT.DATA\MASTER.TABLE\\RNK,( COLUMN(INDIRECT(#REF!&amp;"\"&amp;"PGA"&amp;"\RANGE")) - COLUMN(ENROLLMENT.DATA\RNK\RANGE) +1 ),0) = "","",LEFT($AF392,7)),"")</f>
        <v/>
      </c>
      <c r="T392" s="170"/>
      <c r="AB392" s="313" t="str">
        <f t="shared" ca="1" si="409"/>
        <v/>
      </c>
      <c r="AC392" s="313"/>
      <c r="AD392" s="313"/>
      <c r="AE392" s="314"/>
      <c r="AF392" s="291" t="str">
        <f ca="1">IFERROR(IF(INDIRECT("'ENROLLMENT'!" &amp; SUBSTITUTE(ADDRESS(1,MATCH(AF$349,#REF!,0),4),"1","") &amp; $AC142 )="","",INDIRECT("'ENROLLMENT'!" &amp; SUBSTITUTE(ADDRESS(1,MATCH(AF$349,#REF!,0),4),"1","") &amp; $AC142 )),"")</f>
        <v/>
      </c>
      <c r="AG392" s="292"/>
      <c r="AH392" s="281" t="str">
        <f ca="1">IFERROR(IF(INDIRECT("'ENROLLMENT'!" &amp; SUBSTITUTE(ADDRESS(1,MATCH(AH$349,#REF!,0),4),"1","") &amp; $AC142 )="","",INDIRECT("'ENROLLMENT'!" &amp; SUBSTITUTE(ADDRESS(1,MATCH(AH$349,#REF!,0),4),"1","") &amp; $AC142 )),"")&amp;  IFERROR(IF(INDIRECT("'ENROLLMENT'!" &amp; SUBSTITUTE(ADDRESS(1,MATCH(AL$349,#REF!,0),4),"1","") &amp; $AC142 )="",""," / "&amp;INDIRECT("'ENROLLMENT'!" &amp; SUBSTITUTE(ADDRESS(1,MATCH(AL$349,#REF!,0),4),"1","") &amp; $AC142 )),"")</f>
        <v/>
      </c>
      <c r="AI392" s="282"/>
      <c r="AJ392" s="282"/>
      <c r="AK392" s="282"/>
      <c r="AL392" s="282"/>
      <c r="AM392" s="282"/>
      <c r="AN392" s="283"/>
      <c r="AO392" s="278" t="str">
        <f ca="1">IFERROR(IF(INDIRECT("'ENROLLMENT'!" &amp; SUBSTITUTE(ADDRESS(1,MATCH(AO$349,#REF!,0),4),"1","") &amp; $AC142 )="","",INDIRECT("'ENROLLMENT'!" &amp; SUBSTITUTE(ADDRESS(1,MATCH(AO$349,#REF!,0),4),"1","") &amp; $AC142 )),"")</f>
        <v/>
      </c>
      <c r="AP392" s="279"/>
      <c r="AQ392" s="46" t="str">
        <f ca="1">IFERROR(IF(INDIRECT("'ENROLLMENT'!" &amp; SUBSTITUTE(ADDRESS(1,MATCH(AQ$349,#REF!,0),4),"1","") &amp; $AC142 )="","",INDIRECT("'ENROLLMENT'!" &amp; SUBSTITUTE(ADDRESS(1,MATCH(AQ$349,#REF!,0),4),"1","") &amp; $AC142 )),"")</f>
        <v/>
      </c>
      <c r="AR392" s="274" t="str">
        <f ca="1">IFERROR(IF(INDIRECT("'ENROLLMENT'!" &amp; SUBSTITUTE(ADDRESS(1,MATCH(AR$349,#REF!,0),4),"1","") &amp; $AC142 )="","",INDIRECT("'ENROLLMENT'!" &amp; SUBSTITUTE(ADDRESS(1,MATCH(AR$349,#REF!,0),4),"1","") &amp; $AC142 )),"")</f>
        <v/>
      </c>
      <c r="AS392" s="275"/>
      <c r="AT392" s="266" t="str">
        <f ca="1">IFERROR(IF(INDIRECT("'ENROLLMENT'!" &amp; SUBSTITUTE(ADDRESS(1,MATCH(AT$349,#REF!,0),4),"1","") &amp; $AC142 )="","",INDIRECT("'ENROLLMENT'!" &amp; SUBSTITUTE(ADDRESS(1,MATCH(AT$349,#REF!,0),4),"1","") &amp; $AC142 )),"")</f>
        <v/>
      </c>
      <c r="AU392" s="267"/>
      <c r="AV392" s="51"/>
    </row>
    <row r="393" spans="14:48" ht="24.95" hidden="1" customHeight="1" thickTop="1" thickBot="1">
      <c r="N393" s="173" t="str">
        <f ca="1">IFERROR(IF(VLOOKUP($F143,ENROLLMENT.DATA\MASTER.TABLE\\RNK,( COLUMN(INDIRECT(#REF!&amp;"\"&amp;"PGA"&amp;"\RANGE")) - COLUMN(ENROLLMENT.DATA\RNK\RANGE) +1 ),0) = "","",LEFT($AF393,7)),"")</f>
        <v/>
      </c>
      <c r="T393" s="171"/>
      <c r="AB393" s="313" t="str">
        <f t="shared" ca="1" si="409"/>
        <v/>
      </c>
      <c r="AC393" s="313"/>
      <c r="AD393" s="313"/>
      <c r="AE393" s="314"/>
      <c r="AF393" s="289" t="str">
        <f ca="1">IFERROR(IF(INDIRECT("'ENROLLMENT'!" &amp; SUBSTITUTE(ADDRESS(1,MATCH(AF$349,#REF!,0),4),"1","") &amp; $AC143 )="","",INDIRECT("'ENROLLMENT'!" &amp; SUBSTITUTE(ADDRESS(1,MATCH(AF$349,#REF!,0),4),"1","") &amp; $AC143 )),"")</f>
        <v/>
      </c>
      <c r="AG393" s="290"/>
      <c r="AH393" s="284" t="str">
        <f ca="1">IFERROR(IF(INDIRECT("'ENROLLMENT'!" &amp; SUBSTITUTE(ADDRESS(1,MATCH(AH$349,#REF!,0),4),"1","") &amp; $AC143 )="","",INDIRECT("'ENROLLMENT'!" &amp; SUBSTITUTE(ADDRESS(1,MATCH(AH$349,#REF!,0),4),"1","") &amp; $AC143 )),"")&amp;  IFERROR(IF(INDIRECT("'ENROLLMENT'!" &amp; SUBSTITUTE(ADDRESS(1,MATCH(AL$349,#REF!,0),4),"1","") &amp; $AC143 )="",""," / "&amp;INDIRECT("'ENROLLMENT'!" &amp; SUBSTITUTE(ADDRESS(1,MATCH(AL$349,#REF!,0),4),"1","") &amp; $AC143 )),"")</f>
        <v/>
      </c>
      <c r="AI393" s="285"/>
      <c r="AJ393" s="285"/>
      <c r="AK393" s="285"/>
      <c r="AL393" s="285"/>
      <c r="AM393" s="285"/>
      <c r="AN393" s="286"/>
      <c r="AO393" s="276" t="str">
        <f ca="1">IFERROR(IF(INDIRECT("'ENROLLMENT'!" &amp; SUBSTITUTE(ADDRESS(1,MATCH(AO$349,#REF!,0),4),"1","") &amp; $AC143 )="","",INDIRECT("'ENROLLMENT'!" &amp; SUBSTITUTE(ADDRESS(1,MATCH(AO$349,#REF!,0),4),"1","") &amp; $AC143 )),"")</f>
        <v/>
      </c>
      <c r="AP393" s="277"/>
      <c r="AQ393" s="47" t="str">
        <f ca="1">IFERROR(IF(INDIRECT("'ENROLLMENT'!" &amp; SUBSTITUTE(ADDRESS(1,MATCH(AQ$349,#REF!,0),4),"1","") &amp; $AC143 )="","",INDIRECT("'ENROLLMENT'!" &amp; SUBSTITUTE(ADDRESS(1,MATCH(AQ$349,#REF!,0),4),"1","") &amp; $AC143 )),"")</f>
        <v/>
      </c>
      <c r="AR393" s="272" t="str">
        <f ca="1">IFERROR(IF(INDIRECT("'ENROLLMENT'!" &amp; SUBSTITUTE(ADDRESS(1,MATCH(AR$349,#REF!,0),4),"1","") &amp; $AC143 )="","",INDIRECT("'ENROLLMENT'!" &amp; SUBSTITUTE(ADDRESS(1,MATCH(AR$349,#REF!,0),4),"1","") &amp; $AC143 )),"")</f>
        <v/>
      </c>
      <c r="AS393" s="273"/>
      <c r="AT393" s="268" t="str">
        <f ca="1">IFERROR(IF(INDIRECT("'ENROLLMENT'!" &amp; SUBSTITUTE(ADDRESS(1,MATCH(AT$349,#REF!,0),4),"1","") &amp; $AC143 )="","",INDIRECT("'ENROLLMENT'!" &amp; SUBSTITUTE(ADDRESS(1,MATCH(AT$349,#REF!,0),4),"1","") &amp; $AC143 )),"")</f>
        <v/>
      </c>
      <c r="AU393" s="269"/>
      <c r="AV393" s="51"/>
    </row>
    <row r="394" spans="14:48" ht="24.95" hidden="1" customHeight="1" thickTop="1" thickBot="1">
      <c r="N394" s="209" t="str">
        <f ca="1">IFERROR(IF(VLOOKUP($F144,ENROLLMENT.DATA\MASTER.TABLE\\RNK,( COLUMN(INDIRECT(#REF!&amp;"\"&amp;"PGA"&amp;"\RANGE")) - COLUMN(ENROLLMENT.DATA\RNK\RANGE) +1 ),0) = "","",LEFT($AF394,7)),"")</f>
        <v/>
      </c>
      <c r="T394" s="170"/>
      <c r="AB394" s="313" t="str">
        <f t="shared" ca="1" si="409"/>
        <v/>
      </c>
      <c r="AC394" s="313"/>
      <c r="AD394" s="313"/>
      <c r="AE394" s="314"/>
      <c r="AF394" s="291" t="str">
        <f ca="1">IFERROR(IF(INDIRECT("'ENROLLMENT'!" &amp; SUBSTITUTE(ADDRESS(1,MATCH(AF$349,#REF!,0),4),"1","") &amp; $AC144 )="","",INDIRECT("'ENROLLMENT'!" &amp; SUBSTITUTE(ADDRESS(1,MATCH(AF$349,#REF!,0),4),"1","") &amp; $AC144 )),"")</f>
        <v/>
      </c>
      <c r="AG394" s="292"/>
      <c r="AH394" s="281" t="str">
        <f ca="1">IFERROR(IF(INDIRECT("'ENROLLMENT'!" &amp; SUBSTITUTE(ADDRESS(1,MATCH(AH$349,#REF!,0),4),"1","") &amp; $AC144 )="","",INDIRECT("'ENROLLMENT'!" &amp; SUBSTITUTE(ADDRESS(1,MATCH(AH$349,#REF!,0),4),"1","") &amp; $AC144 )),"")&amp;  IFERROR(IF(INDIRECT("'ENROLLMENT'!" &amp; SUBSTITUTE(ADDRESS(1,MATCH(AL$349,#REF!,0),4),"1","") &amp; $AC144 )="",""," / "&amp;INDIRECT("'ENROLLMENT'!" &amp; SUBSTITUTE(ADDRESS(1,MATCH(AL$349,#REF!,0),4),"1","") &amp; $AC144 )),"")</f>
        <v/>
      </c>
      <c r="AI394" s="282"/>
      <c r="AJ394" s="282"/>
      <c r="AK394" s="282"/>
      <c r="AL394" s="282"/>
      <c r="AM394" s="282"/>
      <c r="AN394" s="283"/>
      <c r="AO394" s="278" t="str">
        <f ca="1">IFERROR(IF(INDIRECT("'ENROLLMENT'!" &amp; SUBSTITUTE(ADDRESS(1,MATCH(AO$349,#REF!,0),4),"1","") &amp; $AC144 )="","",INDIRECT("'ENROLLMENT'!" &amp; SUBSTITUTE(ADDRESS(1,MATCH(AO$349,#REF!,0),4),"1","") &amp; $AC144 )),"")</f>
        <v/>
      </c>
      <c r="AP394" s="279"/>
      <c r="AQ394" s="46" t="str">
        <f ca="1">IFERROR(IF(INDIRECT("'ENROLLMENT'!" &amp; SUBSTITUTE(ADDRESS(1,MATCH(AQ$349,#REF!,0),4),"1","") &amp; $AC144 )="","",INDIRECT("'ENROLLMENT'!" &amp; SUBSTITUTE(ADDRESS(1,MATCH(AQ$349,#REF!,0),4),"1","") &amp; $AC144 )),"")</f>
        <v/>
      </c>
      <c r="AR394" s="274" t="str">
        <f ca="1">IFERROR(IF(INDIRECT("'ENROLLMENT'!" &amp; SUBSTITUTE(ADDRESS(1,MATCH(AR$349,#REF!,0),4),"1","") &amp; $AC144 )="","",INDIRECT("'ENROLLMENT'!" &amp; SUBSTITUTE(ADDRESS(1,MATCH(AR$349,#REF!,0),4),"1","") &amp; $AC144 )),"")</f>
        <v/>
      </c>
      <c r="AS394" s="275"/>
      <c r="AT394" s="266" t="str">
        <f ca="1">IFERROR(IF(INDIRECT("'ENROLLMENT'!" &amp; SUBSTITUTE(ADDRESS(1,MATCH(AT$349,#REF!,0),4),"1","") &amp; $AC144 )="","",INDIRECT("'ENROLLMENT'!" &amp; SUBSTITUTE(ADDRESS(1,MATCH(AT$349,#REF!,0),4),"1","") &amp; $AC144 )),"")</f>
        <v/>
      </c>
      <c r="AU394" s="267"/>
      <c r="AV394" s="51"/>
    </row>
    <row r="395" spans="14:48" ht="24.95" hidden="1" customHeight="1" thickTop="1" thickBot="1">
      <c r="N395" s="173" t="str">
        <f ca="1">IFERROR(IF(VLOOKUP($F145,ENROLLMENT.DATA\MASTER.TABLE\\RNK,( COLUMN(INDIRECT(#REF!&amp;"\"&amp;"PGA"&amp;"\RANGE")) - COLUMN(ENROLLMENT.DATA\RNK\RANGE) +1 ),0) = "","",LEFT($AF395,7)),"")</f>
        <v/>
      </c>
      <c r="T395" s="171"/>
      <c r="AB395" s="313" t="str">
        <f t="shared" ca="1" si="409"/>
        <v/>
      </c>
      <c r="AC395" s="313"/>
      <c r="AD395" s="313"/>
      <c r="AE395" s="314"/>
      <c r="AF395" s="289" t="str">
        <f ca="1">IFERROR(IF(INDIRECT("'ENROLLMENT'!" &amp; SUBSTITUTE(ADDRESS(1,MATCH(AF$349,#REF!,0),4),"1","") &amp; $AC145 )="","",INDIRECT("'ENROLLMENT'!" &amp; SUBSTITUTE(ADDRESS(1,MATCH(AF$349,#REF!,0),4),"1","") &amp; $AC145 )),"")</f>
        <v/>
      </c>
      <c r="AG395" s="290"/>
      <c r="AH395" s="284" t="str">
        <f ca="1">IFERROR(IF(INDIRECT("'ENROLLMENT'!" &amp; SUBSTITUTE(ADDRESS(1,MATCH(AH$349,#REF!,0),4),"1","") &amp; $AC145 )="","",INDIRECT("'ENROLLMENT'!" &amp; SUBSTITUTE(ADDRESS(1,MATCH(AH$349,#REF!,0),4),"1","") &amp; $AC145 )),"")&amp;  IFERROR(IF(INDIRECT("'ENROLLMENT'!" &amp; SUBSTITUTE(ADDRESS(1,MATCH(AL$349,#REF!,0),4),"1","") &amp; $AC145 )="",""," / "&amp;INDIRECT("'ENROLLMENT'!" &amp; SUBSTITUTE(ADDRESS(1,MATCH(AL$349,#REF!,0),4),"1","") &amp; $AC145 )),"")</f>
        <v/>
      </c>
      <c r="AI395" s="285"/>
      <c r="AJ395" s="285"/>
      <c r="AK395" s="285"/>
      <c r="AL395" s="285"/>
      <c r="AM395" s="285"/>
      <c r="AN395" s="286"/>
      <c r="AO395" s="276" t="str">
        <f ca="1">IFERROR(IF(INDIRECT("'ENROLLMENT'!" &amp; SUBSTITUTE(ADDRESS(1,MATCH(AO$349,#REF!,0),4),"1","") &amp; $AC145 )="","",INDIRECT("'ENROLLMENT'!" &amp; SUBSTITUTE(ADDRESS(1,MATCH(AO$349,#REF!,0),4),"1","") &amp; $AC145 )),"")</f>
        <v/>
      </c>
      <c r="AP395" s="277"/>
      <c r="AQ395" s="47" t="str">
        <f ca="1">IFERROR(IF(INDIRECT("'ENROLLMENT'!" &amp; SUBSTITUTE(ADDRESS(1,MATCH(AQ$349,#REF!,0),4),"1","") &amp; $AC145 )="","",INDIRECT("'ENROLLMENT'!" &amp; SUBSTITUTE(ADDRESS(1,MATCH(AQ$349,#REF!,0),4),"1","") &amp; $AC145 )),"")</f>
        <v/>
      </c>
      <c r="AR395" s="272" t="str">
        <f ca="1">IFERROR(IF(INDIRECT("'ENROLLMENT'!" &amp; SUBSTITUTE(ADDRESS(1,MATCH(AR$349,#REF!,0),4),"1","") &amp; $AC145 )="","",INDIRECT("'ENROLLMENT'!" &amp; SUBSTITUTE(ADDRESS(1,MATCH(AR$349,#REF!,0),4),"1","") &amp; $AC145 )),"")</f>
        <v/>
      </c>
      <c r="AS395" s="273"/>
      <c r="AT395" s="268" t="str">
        <f ca="1">IFERROR(IF(INDIRECT("'ENROLLMENT'!" &amp; SUBSTITUTE(ADDRESS(1,MATCH(AT$349,#REF!,0),4),"1","") &amp; $AC145 )="","",INDIRECT("'ENROLLMENT'!" &amp; SUBSTITUTE(ADDRESS(1,MATCH(AT$349,#REF!,0),4),"1","") &amp; $AC145 )),"")</f>
        <v/>
      </c>
      <c r="AU395" s="269"/>
      <c r="AV395" s="51"/>
    </row>
    <row r="396" spans="14:48" ht="24.95" hidden="1" customHeight="1" thickTop="1" thickBot="1">
      <c r="N396" s="209" t="str">
        <f ca="1">IFERROR(IF(VLOOKUP($F146,ENROLLMENT.DATA\MASTER.TABLE\\RNK,( COLUMN(INDIRECT(#REF!&amp;"\"&amp;"PGA"&amp;"\RANGE")) - COLUMN(ENROLLMENT.DATA\RNK\RANGE) +1 ),0) = "","",LEFT($AF396,7)),"")</f>
        <v/>
      </c>
      <c r="T396" s="170"/>
      <c r="AB396" s="313" t="str">
        <f t="shared" ca="1" si="409"/>
        <v/>
      </c>
      <c r="AC396" s="313"/>
      <c r="AD396" s="313"/>
      <c r="AE396" s="314"/>
      <c r="AF396" s="291" t="str">
        <f ca="1">IFERROR(IF(INDIRECT("'ENROLLMENT'!" &amp; SUBSTITUTE(ADDRESS(1,MATCH(AF$349,#REF!,0),4),"1","") &amp; $AC146 )="","",INDIRECT("'ENROLLMENT'!" &amp; SUBSTITUTE(ADDRESS(1,MATCH(AF$349,#REF!,0),4),"1","") &amp; $AC146 )),"")</f>
        <v/>
      </c>
      <c r="AG396" s="292"/>
      <c r="AH396" s="281" t="str">
        <f ca="1">IFERROR(IF(INDIRECT("'ENROLLMENT'!" &amp; SUBSTITUTE(ADDRESS(1,MATCH(AH$349,#REF!,0),4),"1","") &amp; $AC146 )="","",INDIRECT("'ENROLLMENT'!" &amp; SUBSTITUTE(ADDRESS(1,MATCH(AH$349,#REF!,0),4),"1","") &amp; $AC146 )),"")&amp;  IFERROR(IF(INDIRECT("'ENROLLMENT'!" &amp; SUBSTITUTE(ADDRESS(1,MATCH(AL$349,#REF!,0),4),"1","") &amp; $AC146 )="",""," / "&amp;INDIRECT("'ENROLLMENT'!" &amp; SUBSTITUTE(ADDRESS(1,MATCH(AL$349,#REF!,0),4),"1","") &amp; $AC146 )),"")</f>
        <v/>
      </c>
      <c r="AI396" s="282"/>
      <c r="AJ396" s="282"/>
      <c r="AK396" s="282"/>
      <c r="AL396" s="282"/>
      <c r="AM396" s="282"/>
      <c r="AN396" s="283"/>
      <c r="AO396" s="278" t="str">
        <f ca="1">IFERROR(IF(INDIRECT("'ENROLLMENT'!" &amp; SUBSTITUTE(ADDRESS(1,MATCH(AO$349,#REF!,0),4),"1","") &amp; $AC146 )="","",INDIRECT("'ENROLLMENT'!" &amp; SUBSTITUTE(ADDRESS(1,MATCH(AO$349,#REF!,0),4),"1","") &amp; $AC146 )),"")</f>
        <v/>
      </c>
      <c r="AP396" s="279"/>
      <c r="AQ396" s="46" t="str">
        <f ca="1">IFERROR(IF(INDIRECT("'ENROLLMENT'!" &amp; SUBSTITUTE(ADDRESS(1,MATCH(AQ$349,#REF!,0),4),"1","") &amp; $AC146 )="","",INDIRECT("'ENROLLMENT'!" &amp; SUBSTITUTE(ADDRESS(1,MATCH(AQ$349,#REF!,0),4),"1","") &amp; $AC146 )),"")</f>
        <v/>
      </c>
      <c r="AR396" s="274" t="str">
        <f ca="1">IFERROR(IF(INDIRECT("'ENROLLMENT'!" &amp; SUBSTITUTE(ADDRESS(1,MATCH(AR$349,#REF!,0),4),"1","") &amp; $AC146 )="","",INDIRECT("'ENROLLMENT'!" &amp; SUBSTITUTE(ADDRESS(1,MATCH(AR$349,#REF!,0),4),"1","") &amp; $AC146 )),"")</f>
        <v/>
      </c>
      <c r="AS396" s="275"/>
      <c r="AT396" s="266" t="str">
        <f ca="1">IFERROR(IF(INDIRECT("'ENROLLMENT'!" &amp; SUBSTITUTE(ADDRESS(1,MATCH(AT$349,#REF!,0),4),"1","") &amp; $AC146 )="","",INDIRECT("'ENROLLMENT'!" &amp; SUBSTITUTE(ADDRESS(1,MATCH(AT$349,#REF!,0),4),"1","") &amp; $AC146 )),"")</f>
        <v/>
      </c>
      <c r="AU396" s="267"/>
      <c r="AV396" s="51"/>
    </row>
    <row r="397" spans="14:48" ht="24.95" hidden="1" customHeight="1" thickTop="1" thickBot="1">
      <c r="N397" s="173" t="str">
        <f ca="1">IFERROR(IF(VLOOKUP($F147,ENROLLMENT.DATA\MASTER.TABLE\\RNK,( COLUMN(INDIRECT(#REF!&amp;"\"&amp;"PGA"&amp;"\RANGE")) - COLUMN(ENROLLMENT.DATA\RNK\RANGE) +1 ),0) = "","",LEFT($AF397,7)),"")</f>
        <v/>
      </c>
      <c r="T397" s="171"/>
      <c r="AB397" s="313" t="str">
        <f t="shared" ca="1" si="409"/>
        <v/>
      </c>
      <c r="AC397" s="313"/>
      <c r="AD397" s="313"/>
      <c r="AE397" s="314"/>
      <c r="AF397" s="289" t="str">
        <f ca="1">IFERROR(IF(INDIRECT("'ENROLLMENT'!" &amp; SUBSTITUTE(ADDRESS(1,MATCH(AF$349,#REF!,0),4),"1","") &amp; $AC147 )="","",INDIRECT("'ENROLLMENT'!" &amp; SUBSTITUTE(ADDRESS(1,MATCH(AF$349,#REF!,0),4),"1","") &amp; $AC147 )),"")</f>
        <v/>
      </c>
      <c r="AG397" s="290"/>
      <c r="AH397" s="284" t="str">
        <f ca="1">IFERROR(IF(INDIRECT("'ENROLLMENT'!" &amp; SUBSTITUTE(ADDRESS(1,MATCH(AH$349,#REF!,0),4),"1","") &amp; $AC147 )="","",INDIRECT("'ENROLLMENT'!" &amp; SUBSTITUTE(ADDRESS(1,MATCH(AH$349,#REF!,0),4),"1","") &amp; $AC147 )),"")&amp;  IFERROR(IF(INDIRECT("'ENROLLMENT'!" &amp; SUBSTITUTE(ADDRESS(1,MATCH(AL$349,#REF!,0),4),"1","") &amp; $AC147 )="",""," / "&amp;INDIRECT("'ENROLLMENT'!" &amp; SUBSTITUTE(ADDRESS(1,MATCH(AL$349,#REF!,0),4),"1","") &amp; $AC147 )),"")</f>
        <v/>
      </c>
      <c r="AI397" s="285"/>
      <c r="AJ397" s="285"/>
      <c r="AK397" s="285"/>
      <c r="AL397" s="285"/>
      <c r="AM397" s="285"/>
      <c r="AN397" s="286"/>
      <c r="AO397" s="276" t="str">
        <f ca="1">IFERROR(IF(INDIRECT("'ENROLLMENT'!" &amp; SUBSTITUTE(ADDRESS(1,MATCH(AO$349,#REF!,0),4),"1","") &amp; $AC147 )="","",INDIRECT("'ENROLLMENT'!" &amp; SUBSTITUTE(ADDRESS(1,MATCH(AO$349,#REF!,0),4),"1","") &amp; $AC147 )),"")</f>
        <v/>
      </c>
      <c r="AP397" s="277"/>
      <c r="AQ397" s="47" t="str">
        <f ca="1">IFERROR(IF(INDIRECT("'ENROLLMENT'!" &amp; SUBSTITUTE(ADDRESS(1,MATCH(AQ$349,#REF!,0),4),"1","") &amp; $AC147 )="","",INDIRECT("'ENROLLMENT'!" &amp; SUBSTITUTE(ADDRESS(1,MATCH(AQ$349,#REF!,0),4),"1","") &amp; $AC147 )),"")</f>
        <v/>
      </c>
      <c r="AR397" s="272" t="str">
        <f ca="1">IFERROR(IF(INDIRECT("'ENROLLMENT'!" &amp; SUBSTITUTE(ADDRESS(1,MATCH(AR$349,#REF!,0),4),"1","") &amp; $AC147 )="","",INDIRECT("'ENROLLMENT'!" &amp; SUBSTITUTE(ADDRESS(1,MATCH(AR$349,#REF!,0),4),"1","") &amp; $AC147 )),"")</f>
        <v/>
      </c>
      <c r="AS397" s="273"/>
      <c r="AT397" s="268" t="str">
        <f ca="1">IFERROR(IF(INDIRECT("'ENROLLMENT'!" &amp; SUBSTITUTE(ADDRESS(1,MATCH(AT$349,#REF!,0),4),"1","") &amp; $AC147 )="","",INDIRECT("'ENROLLMENT'!" &amp; SUBSTITUTE(ADDRESS(1,MATCH(AT$349,#REF!,0),4),"1","") &amp; $AC147 )),"")</f>
        <v/>
      </c>
      <c r="AU397" s="269"/>
      <c r="AV397" s="51"/>
    </row>
    <row r="398" spans="14:48" ht="24.95" hidden="1" customHeight="1" thickTop="1" thickBot="1">
      <c r="N398" s="209" t="str">
        <f ca="1">IFERROR(IF(VLOOKUP($F148,ENROLLMENT.DATA\MASTER.TABLE\\RNK,( COLUMN(INDIRECT(#REF!&amp;"\"&amp;"PGA"&amp;"\RANGE")) - COLUMN(ENROLLMENT.DATA\RNK\RANGE) +1 ),0) = "","",LEFT($AF398,7)),"")</f>
        <v/>
      </c>
      <c r="T398" s="170"/>
      <c r="AB398" s="313" t="str">
        <f t="shared" ca="1" si="409"/>
        <v/>
      </c>
      <c r="AC398" s="313"/>
      <c r="AD398" s="313"/>
      <c r="AE398" s="314"/>
      <c r="AF398" s="291" t="str">
        <f ca="1">IFERROR(IF(INDIRECT("'ENROLLMENT'!" &amp; SUBSTITUTE(ADDRESS(1,MATCH(AF$349,#REF!,0),4),"1","") &amp; $AC148 )="","",INDIRECT("'ENROLLMENT'!" &amp; SUBSTITUTE(ADDRESS(1,MATCH(AF$349,#REF!,0),4),"1","") &amp; $AC148 )),"")</f>
        <v/>
      </c>
      <c r="AG398" s="292"/>
      <c r="AH398" s="281" t="str">
        <f ca="1">IFERROR(IF(INDIRECT("'ENROLLMENT'!" &amp; SUBSTITUTE(ADDRESS(1,MATCH(AH$349,#REF!,0),4),"1","") &amp; $AC148 )="","",INDIRECT("'ENROLLMENT'!" &amp; SUBSTITUTE(ADDRESS(1,MATCH(AH$349,#REF!,0),4),"1","") &amp; $AC148 )),"")&amp;  IFERROR(IF(INDIRECT("'ENROLLMENT'!" &amp; SUBSTITUTE(ADDRESS(1,MATCH(AL$349,#REF!,0),4),"1","") &amp; $AC148 )="",""," / "&amp;INDIRECT("'ENROLLMENT'!" &amp; SUBSTITUTE(ADDRESS(1,MATCH(AL$349,#REF!,0),4),"1","") &amp; $AC148 )),"")</f>
        <v/>
      </c>
      <c r="AI398" s="282"/>
      <c r="AJ398" s="282"/>
      <c r="AK398" s="282"/>
      <c r="AL398" s="282"/>
      <c r="AM398" s="282"/>
      <c r="AN398" s="283"/>
      <c r="AO398" s="278" t="str">
        <f ca="1">IFERROR(IF(INDIRECT("'ENROLLMENT'!" &amp; SUBSTITUTE(ADDRESS(1,MATCH(AO$349,#REF!,0),4),"1","") &amp; $AC148 )="","",INDIRECT("'ENROLLMENT'!" &amp; SUBSTITUTE(ADDRESS(1,MATCH(AO$349,#REF!,0),4),"1","") &amp; $AC148 )),"")</f>
        <v/>
      </c>
      <c r="AP398" s="279"/>
      <c r="AQ398" s="46" t="str">
        <f ca="1">IFERROR(IF(INDIRECT("'ENROLLMENT'!" &amp; SUBSTITUTE(ADDRESS(1,MATCH(AQ$349,#REF!,0),4),"1","") &amp; $AC148 )="","",INDIRECT("'ENROLLMENT'!" &amp; SUBSTITUTE(ADDRESS(1,MATCH(AQ$349,#REF!,0),4),"1","") &amp; $AC148 )),"")</f>
        <v/>
      </c>
      <c r="AR398" s="274" t="str">
        <f ca="1">IFERROR(IF(INDIRECT("'ENROLLMENT'!" &amp; SUBSTITUTE(ADDRESS(1,MATCH(AR$349,#REF!,0),4),"1","") &amp; $AC148 )="","",INDIRECT("'ENROLLMENT'!" &amp; SUBSTITUTE(ADDRESS(1,MATCH(AR$349,#REF!,0),4),"1","") &amp; $AC148 )),"")</f>
        <v/>
      </c>
      <c r="AS398" s="275"/>
      <c r="AT398" s="266" t="str">
        <f ca="1">IFERROR(IF(INDIRECT("'ENROLLMENT'!" &amp; SUBSTITUTE(ADDRESS(1,MATCH(AT$349,#REF!,0),4),"1","") &amp; $AC148 )="","",INDIRECT("'ENROLLMENT'!" &amp; SUBSTITUTE(ADDRESS(1,MATCH(AT$349,#REF!,0),4),"1","") &amp; $AC148 )),"")</f>
        <v/>
      </c>
      <c r="AU398" s="267"/>
      <c r="AV398" s="51"/>
    </row>
    <row r="399" spans="14:48" ht="24.95" hidden="1" customHeight="1" thickTop="1" thickBot="1">
      <c r="N399" s="173" t="str">
        <f ca="1">IFERROR(IF(VLOOKUP($F149,ENROLLMENT.DATA\MASTER.TABLE\\RNK,( COLUMN(INDIRECT(#REF!&amp;"\"&amp;"PGA"&amp;"\RANGE")) - COLUMN(ENROLLMENT.DATA\RNK\RANGE) +1 ),0) = "","",LEFT($AF399,7)),"")</f>
        <v/>
      </c>
      <c r="T399" s="171"/>
      <c r="AB399" s="313" t="str">
        <f t="shared" ca="1" si="409"/>
        <v/>
      </c>
      <c r="AC399" s="313"/>
      <c r="AD399" s="313"/>
      <c r="AE399" s="314"/>
      <c r="AF399" s="289" t="str">
        <f ca="1">IFERROR(IF(INDIRECT("'ENROLLMENT'!" &amp; SUBSTITUTE(ADDRESS(1,MATCH(AF$349,#REF!,0),4),"1","") &amp; $AC149 )="","",INDIRECT("'ENROLLMENT'!" &amp; SUBSTITUTE(ADDRESS(1,MATCH(AF$349,#REF!,0),4),"1","") &amp; $AC149 )),"")</f>
        <v/>
      </c>
      <c r="AG399" s="290"/>
      <c r="AH399" s="284" t="str">
        <f ca="1">IFERROR(IF(INDIRECT("'ENROLLMENT'!" &amp; SUBSTITUTE(ADDRESS(1,MATCH(AH$349,#REF!,0),4),"1","") &amp; $AC149 )="","",INDIRECT("'ENROLLMENT'!" &amp; SUBSTITUTE(ADDRESS(1,MATCH(AH$349,#REF!,0),4),"1","") &amp; $AC149 )),"")&amp;  IFERROR(IF(INDIRECT("'ENROLLMENT'!" &amp; SUBSTITUTE(ADDRESS(1,MATCH(AL$349,#REF!,0),4),"1","") &amp; $AC149 )="",""," / "&amp;INDIRECT("'ENROLLMENT'!" &amp; SUBSTITUTE(ADDRESS(1,MATCH(AL$349,#REF!,0),4),"1","") &amp; $AC149 )),"")</f>
        <v/>
      </c>
      <c r="AI399" s="285"/>
      <c r="AJ399" s="285"/>
      <c r="AK399" s="285"/>
      <c r="AL399" s="285"/>
      <c r="AM399" s="285"/>
      <c r="AN399" s="286"/>
      <c r="AO399" s="276" t="str">
        <f ca="1">IFERROR(IF(INDIRECT("'ENROLLMENT'!" &amp; SUBSTITUTE(ADDRESS(1,MATCH(AO$349,#REF!,0),4),"1","") &amp; $AC149 )="","",INDIRECT("'ENROLLMENT'!" &amp; SUBSTITUTE(ADDRESS(1,MATCH(AO$349,#REF!,0),4),"1","") &amp; $AC149 )),"")</f>
        <v/>
      </c>
      <c r="AP399" s="277"/>
      <c r="AQ399" s="47" t="str">
        <f ca="1">IFERROR(IF(INDIRECT("'ENROLLMENT'!" &amp; SUBSTITUTE(ADDRESS(1,MATCH(AQ$349,#REF!,0),4),"1","") &amp; $AC149 )="","",INDIRECT("'ENROLLMENT'!" &amp; SUBSTITUTE(ADDRESS(1,MATCH(AQ$349,#REF!,0),4),"1","") &amp; $AC149 )),"")</f>
        <v/>
      </c>
      <c r="AR399" s="272" t="str">
        <f ca="1">IFERROR(IF(INDIRECT("'ENROLLMENT'!" &amp; SUBSTITUTE(ADDRESS(1,MATCH(AR$349,#REF!,0),4),"1","") &amp; $AC149 )="","",INDIRECT("'ENROLLMENT'!" &amp; SUBSTITUTE(ADDRESS(1,MATCH(AR$349,#REF!,0),4),"1","") &amp; $AC149 )),"")</f>
        <v/>
      </c>
      <c r="AS399" s="273"/>
      <c r="AT399" s="268" t="str">
        <f ca="1">IFERROR(IF(INDIRECT("'ENROLLMENT'!" &amp; SUBSTITUTE(ADDRESS(1,MATCH(AT$349,#REF!,0),4),"1","") &amp; $AC149 )="","",INDIRECT("'ENROLLMENT'!" &amp; SUBSTITUTE(ADDRESS(1,MATCH(AT$349,#REF!,0),4),"1","") &amp; $AC149 )),"")</f>
        <v/>
      </c>
      <c r="AU399" s="269"/>
      <c r="AV399" s="51"/>
    </row>
    <row r="400" spans="14:48" ht="24.95" hidden="1" customHeight="1" thickTop="1" thickBot="1">
      <c r="N400" s="209" t="str">
        <f ca="1">IFERROR(IF(VLOOKUP($F150,ENROLLMENT.DATA\MASTER.TABLE\\RNK,( COLUMN(INDIRECT(#REF!&amp;"\"&amp;"PGA"&amp;"\RANGE")) - COLUMN(ENROLLMENT.DATA\RNK\RANGE) +1 ),0) = "","",LEFT($AF400,7)),"")</f>
        <v/>
      </c>
      <c r="T400" s="170"/>
      <c r="AB400" s="313" t="str">
        <f t="shared" ca="1" si="409"/>
        <v/>
      </c>
      <c r="AC400" s="313"/>
      <c r="AD400" s="313"/>
      <c r="AE400" s="314"/>
      <c r="AF400" s="291" t="str">
        <f ca="1">IFERROR(IF(INDIRECT("'ENROLLMENT'!" &amp; SUBSTITUTE(ADDRESS(1,MATCH(AF$349,#REF!,0),4),"1","") &amp; $AC150 )="","",INDIRECT("'ENROLLMENT'!" &amp; SUBSTITUTE(ADDRESS(1,MATCH(AF$349,#REF!,0),4),"1","") &amp; $AC150 )),"")</f>
        <v/>
      </c>
      <c r="AG400" s="292"/>
      <c r="AH400" s="281" t="str">
        <f ca="1">IFERROR(IF(INDIRECT("'ENROLLMENT'!" &amp; SUBSTITUTE(ADDRESS(1,MATCH(AH$349,#REF!,0),4),"1","") &amp; $AC150 )="","",INDIRECT("'ENROLLMENT'!" &amp; SUBSTITUTE(ADDRESS(1,MATCH(AH$349,#REF!,0),4),"1","") &amp; $AC150 )),"")&amp;  IFERROR(IF(INDIRECT("'ENROLLMENT'!" &amp; SUBSTITUTE(ADDRESS(1,MATCH(AL$349,#REF!,0),4),"1","") &amp; $AC150 )="",""," / "&amp;INDIRECT("'ENROLLMENT'!" &amp; SUBSTITUTE(ADDRESS(1,MATCH(AL$349,#REF!,0),4),"1","") &amp; $AC150 )),"")</f>
        <v/>
      </c>
      <c r="AI400" s="282"/>
      <c r="AJ400" s="282"/>
      <c r="AK400" s="282"/>
      <c r="AL400" s="282"/>
      <c r="AM400" s="282"/>
      <c r="AN400" s="283"/>
      <c r="AO400" s="278" t="str">
        <f ca="1">IFERROR(IF(INDIRECT("'ENROLLMENT'!" &amp; SUBSTITUTE(ADDRESS(1,MATCH(AO$349,#REF!,0),4),"1","") &amp; $AC150 )="","",INDIRECT("'ENROLLMENT'!" &amp; SUBSTITUTE(ADDRESS(1,MATCH(AO$349,#REF!,0),4),"1","") &amp; $AC150 )),"")</f>
        <v/>
      </c>
      <c r="AP400" s="279"/>
      <c r="AQ400" s="46" t="str">
        <f ca="1">IFERROR(IF(INDIRECT("'ENROLLMENT'!" &amp; SUBSTITUTE(ADDRESS(1,MATCH(AQ$349,#REF!,0),4),"1","") &amp; $AC150 )="","",INDIRECT("'ENROLLMENT'!" &amp; SUBSTITUTE(ADDRESS(1,MATCH(AQ$349,#REF!,0),4),"1","") &amp; $AC150 )),"")</f>
        <v/>
      </c>
      <c r="AR400" s="274" t="str">
        <f ca="1">IFERROR(IF(INDIRECT("'ENROLLMENT'!" &amp; SUBSTITUTE(ADDRESS(1,MATCH(AR$349,#REF!,0),4),"1","") &amp; $AC150 )="","",INDIRECT("'ENROLLMENT'!" &amp; SUBSTITUTE(ADDRESS(1,MATCH(AR$349,#REF!,0),4),"1","") &amp; $AC150 )),"")</f>
        <v/>
      </c>
      <c r="AS400" s="275"/>
      <c r="AT400" s="266" t="str">
        <f ca="1">IFERROR(IF(INDIRECT("'ENROLLMENT'!" &amp; SUBSTITUTE(ADDRESS(1,MATCH(AT$349,#REF!,0),4),"1","") &amp; $AC150 )="","",INDIRECT("'ENROLLMENT'!" &amp; SUBSTITUTE(ADDRESS(1,MATCH(AT$349,#REF!,0),4),"1","") &amp; $AC150 )),"")</f>
        <v/>
      </c>
      <c r="AU400" s="267"/>
      <c r="AV400" s="51"/>
    </row>
    <row r="401" spans="14:48" ht="24.95" hidden="1" customHeight="1" thickTop="1" thickBot="1">
      <c r="N401" s="173" t="str">
        <f ca="1">IFERROR(IF(VLOOKUP($F151,ENROLLMENT.DATA\MASTER.TABLE\\RNK,( COLUMN(INDIRECT(#REF!&amp;"\"&amp;"PGA"&amp;"\RANGE")) - COLUMN(ENROLLMENT.DATA\RNK\RANGE) +1 ),0) = "","",LEFT($AF401,7)),"")</f>
        <v/>
      </c>
      <c r="T401" s="171"/>
      <c r="AB401" s="313" t="str">
        <f t="shared" ca="1" si="409"/>
        <v/>
      </c>
      <c r="AC401" s="313"/>
      <c r="AD401" s="313"/>
      <c r="AE401" s="314"/>
      <c r="AF401" s="289" t="str">
        <f ca="1">IFERROR(IF(INDIRECT("'ENROLLMENT'!" &amp; SUBSTITUTE(ADDRESS(1,MATCH(AF$349,#REF!,0),4),"1","") &amp; $AC151 )="","",INDIRECT("'ENROLLMENT'!" &amp; SUBSTITUTE(ADDRESS(1,MATCH(AF$349,#REF!,0),4),"1","") &amp; $AC151 )),"")</f>
        <v/>
      </c>
      <c r="AG401" s="290"/>
      <c r="AH401" s="284" t="str">
        <f ca="1">IFERROR(IF(INDIRECT("'ENROLLMENT'!" &amp; SUBSTITUTE(ADDRESS(1,MATCH(AH$349,#REF!,0),4),"1","") &amp; $AC151 )="","",INDIRECT("'ENROLLMENT'!" &amp; SUBSTITUTE(ADDRESS(1,MATCH(AH$349,#REF!,0),4),"1","") &amp; $AC151 )),"")&amp;  IFERROR(IF(INDIRECT("'ENROLLMENT'!" &amp; SUBSTITUTE(ADDRESS(1,MATCH(AL$349,#REF!,0),4),"1","") &amp; $AC151 )="",""," / "&amp;INDIRECT("'ENROLLMENT'!" &amp; SUBSTITUTE(ADDRESS(1,MATCH(AL$349,#REF!,0),4),"1","") &amp; $AC151 )),"")</f>
        <v/>
      </c>
      <c r="AI401" s="285"/>
      <c r="AJ401" s="285"/>
      <c r="AK401" s="285"/>
      <c r="AL401" s="285"/>
      <c r="AM401" s="285"/>
      <c r="AN401" s="286"/>
      <c r="AO401" s="276" t="str">
        <f ca="1">IFERROR(IF(INDIRECT("'ENROLLMENT'!" &amp; SUBSTITUTE(ADDRESS(1,MATCH(AO$349,#REF!,0),4),"1","") &amp; $AC151 )="","",INDIRECT("'ENROLLMENT'!" &amp; SUBSTITUTE(ADDRESS(1,MATCH(AO$349,#REF!,0),4),"1","") &amp; $AC151 )),"")</f>
        <v/>
      </c>
      <c r="AP401" s="277"/>
      <c r="AQ401" s="47" t="str">
        <f ca="1">IFERROR(IF(INDIRECT("'ENROLLMENT'!" &amp; SUBSTITUTE(ADDRESS(1,MATCH(AQ$349,#REF!,0),4),"1","") &amp; $AC151 )="","",INDIRECT("'ENROLLMENT'!" &amp; SUBSTITUTE(ADDRESS(1,MATCH(AQ$349,#REF!,0),4),"1","") &amp; $AC151 )),"")</f>
        <v/>
      </c>
      <c r="AR401" s="272" t="str">
        <f ca="1">IFERROR(IF(INDIRECT("'ENROLLMENT'!" &amp; SUBSTITUTE(ADDRESS(1,MATCH(AR$349,#REF!,0),4),"1","") &amp; $AC151 )="","",INDIRECT("'ENROLLMENT'!" &amp; SUBSTITUTE(ADDRESS(1,MATCH(AR$349,#REF!,0),4),"1","") &amp; $AC151 )),"")</f>
        <v/>
      </c>
      <c r="AS401" s="273"/>
      <c r="AT401" s="268" t="str">
        <f ca="1">IFERROR(IF(INDIRECT("'ENROLLMENT'!" &amp; SUBSTITUTE(ADDRESS(1,MATCH(AT$349,#REF!,0),4),"1","") &amp; $AC151 )="","",INDIRECT("'ENROLLMENT'!" &amp; SUBSTITUTE(ADDRESS(1,MATCH(AT$349,#REF!,0),4),"1","") &amp; $AC151 )),"")</f>
        <v/>
      </c>
      <c r="AU401" s="269"/>
      <c r="AV401" s="51"/>
    </row>
    <row r="402" spans="14:48" ht="24.95" hidden="1" customHeight="1" thickTop="1" thickBot="1">
      <c r="N402" s="209" t="str">
        <f ca="1">IFERROR(IF(VLOOKUP($F152,ENROLLMENT.DATA\MASTER.TABLE\\RNK,( COLUMN(INDIRECT(#REF!&amp;"\"&amp;"PGA"&amp;"\RANGE")) - COLUMN(ENROLLMENT.DATA\RNK\RANGE) +1 ),0) = "","",LEFT($AF402,7)),"")</f>
        <v/>
      </c>
      <c r="T402" s="170"/>
      <c r="AB402" s="313" t="str">
        <f t="shared" ca="1" si="409"/>
        <v/>
      </c>
      <c r="AC402" s="313"/>
      <c r="AD402" s="313"/>
      <c r="AE402" s="314"/>
      <c r="AF402" s="291" t="str">
        <f ca="1">IFERROR(IF(INDIRECT("'ENROLLMENT'!" &amp; SUBSTITUTE(ADDRESS(1,MATCH(AF$349,#REF!,0),4),"1","") &amp; $AC152 )="","",INDIRECT("'ENROLLMENT'!" &amp; SUBSTITUTE(ADDRESS(1,MATCH(AF$349,#REF!,0),4),"1","") &amp; $AC152 )),"")</f>
        <v/>
      </c>
      <c r="AG402" s="292"/>
      <c r="AH402" s="281" t="str">
        <f ca="1">IFERROR(IF(INDIRECT("'ENROLLMENT'!" &amp; SUBSTITUTE(ADDRESS(1,MATCH(AH$349,#REF!,0),4),"1","") &amp; $AC152 )="","",INDIRECT("'ENROLLMENT'!" &amp; SUBSTITUTE(ADDRESS(1,MATCH(AH$349,#REF!,0),4),"1","") &amp; $AC152 )),"")&amp;  IFERROR(IF(INDIRECT("'ENROLLMENT'!" &amp; SUBSTITUTE(ADDRESS(1,MATCH(AL$349,#REF!,0),4),"1","") &amp; $AC152 )="",""," / "&amp;INDIRECT("'ENROLLMENT'!" &amp; SUBSTITUTE(ADDRESS(1,MATCH(AL$349,#REF!,0),4),"1","") &amp; $AC152 )),"")</f>
        <v/>
      </c>
      <c r="AI402" s="282"/>
      <c r="AJ402" s="282"/>
      <c r="AK402" s="282"/>
      <c r="AL402" s="282"/>
      <c r="AM402" s="282"/>
      <c r="AN402" s="283"/>
      <c r="AO402" s="278" t="str">
        <f ca="1">IFERROR(IF(INDIRECT("'ENROLLMENT'!" &amp; SUBSTITUTE(ADDRESS(1,MATCH(AO$349,#REF!,0),4),"1","") &amp; $AC152 )="","",INDIRECT("'ENROLLMENT'!" &amp; SUBSTITUTE(ADDRESS(1,MATCH(AO$349,#REF!,0),4),"1","") &amp; $AC152 )),"")</f>
        <v/>
      </c>
      <c r="AP402" s="279"/>
      <c r="AQ402" s="46" t="str">
        <f ca="1">IFERROR(IF(INDIRECT("'ENROLLMENT'!" &amp; SUBSTITUTE(ADDRESS(1,MATCH(AQ$349,#REF!,0),4),"1","") &amp; $AC152 )="","",INDIRECT("'ENROLLMENT'!" &amp; SUBSTITUTE(ADDRESS(1,MATCH(AQ$349,#REF!,0),4),"1","") &amp; $AC152 )),"")</f>
        <v/>
      </c>
      <c r="AR402" s="274" t="str">
        <f ca="1">IFERROR(IF(INDIRECT("'ENROLLMENT'!" &amp; SUBSTITUTE(ADDRESS(1,MATCH(AR$349,#REF!,0),4),"1","") &amp; $AC152 )="","",INDIRECT("'ENROLLMENT'!" &amp; SUBSTITUTE(ADDRESS(1,MATCH(AR$349,#REF!,0),4),"1","") &amp; $AC152 )),"")</f>
        <v/>
      </c>
      <c r="AS402" s="275"/>
      <c r="AT402" s="266" t="str">
        <f ca="1">IFERROR(IF(INDIRECT("'ENROLLMENT'!" &amp; SUBSTITUTE(ADDRESS(1,MATCH(AT$349,#REF!,0),4),"1","") &amp; $AC152 )="","",INDIRECT("'ENROLLMENT'!" &amp; SUBSTITUTE(ADDRESS(1,MATCH(AT$349,#REF!,0),4),"1","") &amp; $AC152 )),"")</f>
        <v/>
      </c>
      <c r="AU402" s="267"/>
      <c r="AV402" s="51"/>
    </row>
    <row r="403" spans="14:48" ht="24.95" hidden="1" customHeight="1" thickTop="1" thickBot="1">
      <c r="N403" s="173" t="str">
        <f ca="1">IFERROR(IF(VLOOKUP($F153,ENROLLMENT.DATA\MASTER.TABLE\\RNK,( COLUMN(INDIRECT(#REF!&amp;"\"&amp;"PGA"&amp;"\RANGE")) - COLUMN(ENROLLMENT.DATA\RNK\RANGE) +1 ),0) = "","",LEFT($AF403,7)),"")</f>
        <v/>
      </c>
      <c r="T403" s="171"/>
      <c r="AB403" s="313" t="str">
        <f t="shared" ca="1" si="409"/>
        <v/>
      </c>
      <c r="AC403" s="313"/>
      <c r="AD403" s="313"/>
      <c r="AE403" s="314"/>
      <c r="AF403" s="289" t="str">
        <f ca="1">IFERROR(IF(INDIRECT("'ENROLLMENT'!" &amp; SUBSTITUTE(ADDRESS(1,MATCH(AF$349,#REF!,0),4),"1","") &amp; $AC153 )="","",INDIRECT("'ENROLLMENT'!" &amp; SUBSTITUTE(ADDRESS(1,MATCH(AF$349,#REF!,0),4),"1","") &amp; $AC153 )),"")</f>
        <v/>
      </c>
      <c r="AG403" s="290"/>
      <c r="AH403" s="284" t="str">
        <f ca="1">IFERROR(IF(INDIRECT("'ENROLLMENT'!" &amp; SUBSTITUTE(ADDRESS(1,MATCH(AH$349,#REF!,0),4),"1","") &amp; $AC153 )="","",INDIRECT("'ENROLLMENT'!" &amp; SUBSTITUTE(ADDRESS(1,MATCH(AH$349,#REF!,0),4),"1","") &amp; $AC153 )),"")&amp;  IFERROR(IF(INDIRECT("'ENROLLMENT'!" &amp; SUBSTITUTE(ADDRESS(1,MATCH(AL$349,#REF!,0),4),"1","") &amp; $AC153 )="",""," / "&amp;INDIRECT("'ENROLLMENT'!" &amp; SUBSTITUTE(ADDRESS(1,MATCH(AL$349,#REF!,0),4),"1","") &amp; $AC153 )),"")</f>
        <v/>
      </c>
      <c r="AI403" s="285"/>
      <c r="AJ403" s="285"/>
      <c r="AK403" s="285"/>
      <c r="AL403" s="285"/>
      <c r="AM403" s="285"/>
      <c r="AN403" s="286"/>
      <c r="AO403" s="276" t="str">
        <f ca="1">IFERROR(IF(INDIRECT("'ENROLLMENT'!" &amp; SUBSTITUTE(ADDRESS(1,MATCH(AO$349,#REF!,0),4),"1","") &amp; $AC153 )="","",INDIRECT("'ENROLLMENT'!" &amp; SUBSTITUTE(ADDRESS(1,MATCH(AO$349,#REF!,0),4),"1","") &amp; $AC153 )),"")</f>
        <v/>
      </c>
      <c r="AP403" s="277"/>
      <c r="AQ403" s="47" t="str">
        <f ca="1">IFERROR(IF(INDIRECT("'ENROLLMENT'!" &amp; SUBSTITUTE(ADDRESS(1,MATCH(AQ$349,#REF!,0),4),"1","") &amp; $AC153 )="","",INDIRECT("'ENROLLMENT'!" &amp; SUBSTITUTE(ADDRESS(1,MATCH(AQ$349,#REF!,0),4),"1","") &amp; $AC153 )),"")</f>
        <v/>
      </c>
      <c r="AR403" s="272" t="str">
        <f ca="1">IFERROR(IF(INDIRECT("'ENROLLMENT'!" &amp; SUBSTITUTE(ADDRESS(1,MATCH(AR$349,#REF!,0),4),"1","") &amp; $AC153 )="","",INDIRECT("'ENROLLMENT'!" &amp; SUBSTITUTE(ADDRESS(1,MATCH(AR$349,#REF!,0),4),"1","") &amp; $AC153 )),"")</f>
        <v/>
      </c>
      <c r="AS403" s="273"/>
      <c r="AT403" s="268" t="str">
        <f ca="1">IFERROR(IF(INDIRECT("'ENROLLMENT'!" &amp; SUBSTITUTE(ADDRESS(1,MATCH(AT$349,#REF!,0),4),"1","") &amp; $AC153 )="","",INDIRECT("'ENROLLMENT'!" &amp; SUBSTITUTE(ADDRESS(1,MATCH(AT$349,#REF!,0),4),"1","") &amp; $AC153 )),"")</f>
        <v/>
      </c>
      <c r="AU403" s="269"/>
      <c r="AV403" s="51"/>
    </row>
    <row r="404" spans="14:48" ht="24.95" hidden="1" customHeight="1" thickTop="1" thickBot="1">
      <c r="N404" s="209" t="str">
        <f ca="1">IFERROR(IF(VLOOKUP($F154,ENROLLMENT.DATA\MASTER.TABLE\\RNK,( COLUMN(INDIRECT(#REF!&amp;"\"&amp;"PGA"&amp;"\RANGE")) - COLUMN(ENROLLMENT.DATA\RNK\RANGE) +1 ),0) = "","",LEFT($AF404,7)),"")</f>
        <v/>
      </c>
      <c r="T404" s="170"/>
      <c r="AB404" s="313" t="str">
        <f t="shared" ca="1" si="409"/>
        <v/>
      </c>
      <c r="AC404" s="313"/>
      <c r="AD404" s="313"/>
      <c r="AE404" s="314"/>
      <c r="AF404" s="291" t="str">
        <f ca="1">IFERROR(IF(INDIRECT("'ENROLLMENT'!" &amp; SUBSTITUTE(ADDRESS(1,MATCH(AF$349,#REF!,0),4),"1","") &amp; $AC154 )="","",INDIRECT("'ENROLLMENT'!" &amp; SUBSTITUTE(ADDRESS(1,MATCH(AF$349,#REF!,0),4),"1","") &amp; $AC154 )),"")</f>
        <v/>
      </c>
      <c r="AG404" s="292"/>
      <c r="AH404" s="281" t="str">
        <f ca="1">IFERROR(IF(INDIRECT("'ENROLLMENT'!" &amp; SUBSTITUTE(ADDRESS(1,MATCH(AH$349,#REF!,0),4),"1","") &amp; $AC154 )="","",INDIRECT("'ENROLLMENT'!" &amp; SUBSTITUTE(ADDRESS(1,MATCH(AH$349,#REF!,0),4),"1","") &amp; $AC154 )),"")&amp;  IFERROR(IF(INDIRECT("'ENROLLMENT'!" &amp; SUBSTITUTE(ADDRESS(1,MATCH(AL$349,#REF!,0),4),"1","") &amp; $AC154 )="",""," / "&amp;INDIRECT("'ENROLLMENT'!" &amp; SUBSTITUTE(ADDRESS(1,MATCH(AL$349,#REF!,0),4),"1","") &amp; $AC154 )),"")</f>
        <v/>
      </c>
      <c r="AI404" s="282"/>
      <c r="AJ404" s="282"/>
      <c r="AK404" s="282"/>
      <c r="AL404" s="282"/>
      <c r="AM404" s="282"/>
      <c r="AN404" s="283"/>
      <c r="AO404" s="278" t="str">
        <f ca="1">IFERROR(IF(INDIRECT("'ENROLLMENT'!" &amp; SUBSTITUTE(ADDRESS(1,MATCH(AO$349,#REF!,0),4),"1","") &amp; $AC154 )="","",INDIRECT("'ENROLLMENT'!" &amp; SUBSTITUTE(ADDRESS(1,MATCH(AO$349,#REF!,0),4),"1","") &amp; $AC154 )),"")</f>
        <v/>
      </c>
      <c r="AP404" s="279"/>
      <c r="AQ404" s="46" t="str">
        <f ca="1">IFERROR(IF(INDIRECT("'ENROLLMENT'!" &amp; SUBSTITUTE(ADDRESS(1,MATCH(AQ$349,#REF!,0),4),"1","") &amp; $AC154 )="","",INDIRECT("'ENROLLMENT'!" &amp; SUBSTITUTE(ADDRESS(1,MATCH(AQ$349,#REF!,0),4),"1","") &amp; $AC154 )),"")</f>
        <v/>
      </c>
      <c r="AR404" s="274" t="str">
        <f ca="1">IFERROR(IF(INDIRECT("'ENROLLMENT'!" &amp; SUBSTITUTE(ADDRESS(1,MATCH(AR$349,#REF!,0),4),"1","") &amp; $AC154 )="","",INDIRECT("'ENROLLMENT'!" &amp; SUBSTITUTE(ADDRESS(1,MATCH(AR$349,#REF!,0),4),"1","") &amp; $AC154 )),"")</f>
        <v/>
      </c>
      <c r="AS404" s="275"/>
      <c r="AT404" s="266" t="str">
        <f ca="1">IFERROR(IF(INDIRECT("'ENROLLMENT'!" &amp; SUBSTITUTE(ADDRESS(1,MATCH(AT$349,#REF!,0),4),"1","") &amp; $AC154 )="","",INDIRECT("'ENROLLMENT'!" &amp; SUBSTITUTE(ADDRESS(1,MATCH(AT$349,#REF!,0),4),"1","") &amp; $AC154 )),"")</f>
        <v/>
      </c>
      <c r="AU404" s="267"/>
      <c r="AV404" s="51"/>
    </row>
    <row r="405" spans="14:48" ht="24.95" hidden="1" customHeight="1" thickTop="1" thickBot="1">
      <c r="N405" s="173" t="str">
        <f ca="1">IFERROR(IF(VLOOKUP($F155,ENROLLMENT.DATA\MASTER.TABLE\\RNK,( COLUMN(INDIRECT(#REF!&amp;"\"&amp;"PGA"&amp;"\RANGE")) - COLUMN(ENROLLMENT.DATA\RNK\RANGE) +1 ),0) = "","",LEFT($AF405,7)),"")</f>
        <v/>
      </c>
      <c r="T405" s="171"/>
      <c r="AB405" s="313" t="str">
        <f t="shared" ca="1" si="409"/>
        <v/>
      </c>
      <c r="AC405" s="313"/>
      <c r="AD405" s="313"/>
      <c r="AE405" s="314"/>
      <c r="AF405" s="289" t="str">
        <f ca="1">IFERROR(IF(INDIRECT("'ENROLLMENT'!" &amp; SUBSTITUTE(ADDRESS(1,MATCH(AF$349,#REF!,0),4),"1","") &amp; $AC155 )="","",INDIRECT("'ENROLLMENT'!" &amp; SUBSTITUTE(ADDRESS(1,MATCH(AF$349,#REF!,0),4),"1","") &amp; $AC155 )),"")</f>
        <v/>
      </c>
      <c r="AG405" s="290"/>
      <c r="AH405" s="284" t="str">
        <f ca="1">IFERROR(IF(INDIRECT("'ENROLLMENT'!" &amp; SUBSTITUTE(ADDRESS(1,MATCH(AH$349,#REF!,0),4),"1","") &amp; $AC155 )="","",INDIRECT("'ENROLLMENT'!" &amp; SUBSTITUTE(ADDRESS(1,MATCH(AH$349,#REF!,0),4),"1","") &amp; $AC155 )),"")&amp;  IFERROR(IF(INDIRECT("'ENROLLMENT'!" &amp; SUBSTITUTE(ADDRESS(1,MATCH(AL$349,#REF!,0),4),"1","") &amp; $AC155 )="",""," / "&amp;INDIRECT("'ENROLLMENT'!" &amp; SUBSTITUTE(ADDRESS(1,MATCH(AL$349,#REF!,0),4),"1","") &amp; $AC155 )),"")</f>
        <v/>
      </c>
      <c r="AI405" s="285"/>
      <c r="AJ405" s="285"/>
      <c r="AK405" s="285"/>
      <c r="AL405" s="285"/>
      <c r="AM405" s="285"/>
      <c r="AN405" s="286"/>
      <c r="AO405" s="276" t="str">
        <f ca="1">IFERROR(IF(INDIRECT("'ENROLLMENT'!" &amp; SUBSTITUTE(ADDRESS(1,MATCH(AO$349,#REF!,0),4),"1","") &amp; $AC155 )="","",INDIRECT("'ENROLLMENT'!" &amp; SUBSTITUTE(ADDRESS(1,MATCH(AO$349,#REF!,0),4),"1","") &amp; $AC155 )),"")</f>
        <v/>
      </c>
      <c r="AP405" s="277"/>
      <c r="AQ405" s="47" t="str">
        <f ca="1">IFERROR(IF(INDIRECT("'ENROLLMENT'!" &amp; SUBSTITUTE(ADDRESS(1,MATCH(AQ$349,#REF!,0),4),"1","") &amp; $AC155 )="","",INDIRECT("'ENROLLMENT'!" &amp; SUBSTITUTE(ADDRESS(1,MATCH(AQ$349,#REF!,0),4),"1","") &amp; $AC155 )),"")</f>
        <v/>
      </c>
      <c r="AR405" s="272" t="str">
        <f ca="1">IFERROR(IF(INDIRECT("'ENROLLMENT'!" &amp; SUBSTITUTE(ADDRESS(1,MATCH(AR$349,#REF!,0),4),"1","") &amp; $AC155 )="","",INDIRECT("'ENROLLMENT'!" &amp; SUBSTITUTE(ADDRESS(1,MATCH(AR$349,#REF!,0),4),"1","") &amp; $AC155 )),"")</f>
        <v/>
      </c>
      <c r="AS405" s="273"/>
      <c r="AT405" s="268" t="str">
        <f ca="1">IFERROR(IF(INDIRECT("'ENROLLMENT'!" &amp; SUBSTITUTE(ADDRESS(1,MATCH(AT$349,#REF!,0),4),"1","") &amp; $AC155 )="","",INDIRECT("'ENROLLMENT'!" &amp; SUBSTITUTE(ADDRESS(1,MATCH(AT$349,#REF!,0),4),"1","") &amp; $AC155 )),"")</f>
        <v/>
      </c>
      <c r="AU405" s="269"/>
      <c r="AV405" s="51"/>
    </row>
    <row r="406" spans="14:48" ht="24.95" hidden="1" customHeight="1" thickTop="1" thickBot="1">
      <c r="N406" s="209" t="str">
        <f ca="1">IFERROR(IF(VLOOKUP($F156,ENROLLMENT.DATA\MASTER.TABLE\\RNK,( COLUMN(INDIRECT(#REF!&amp;"\"&amp;"PGA"&amp;"\RANGE")) - COLUMN(ENROLLMENT.DATA\RNK\RANGE) +1 ),0) = "","",LEFT($AF406,7)),"")</f>
        <v/>
      </c>
      <c r="T406" s="170"/>
      <c r="AB406" s="313" t="str">
        <f t="shared" ca="1" si="409"/>
        <v/>
      </c>
      <c r="AC406" s="313"/>
      <c r="AD406" s="313"/>
      <c r="AE406" s="314"/>
      <c r="AF406" s="291" t="str">
        <f ca="1">IFERROR(IF(INDIRECT("'ENROLLMENT'!" &amp; SUBSTITUTE(ADDRESS(1,MATCH(AF$349,#REF!,0),4),"1","") &amp; $AC156 )="","",INDIRECT("'ENROLLMENT'!" &amp; SUBSTITUTE(ADDRESS(1,MATCH(AF$349,#REF!,0),4),"1","") &amp; $AC156 )),"")</f>
        <v/>
      </c>
      <c r="AG406" s="292"/>
      <c r="AH406" s="281" t="str">
        <f ca="1">IFERROR(IF(INDIRECT("'ENROLLMENT'!" &amp; SUBSTITUTE(ADDRESS(1,MATCH(AH$349,#REF!,0),4),"1","") &amp; $AC156 )="","",INDIRECT("'ENROLLMENT'!" &amp; SUBSTITUTE(ADDRESS(1,MATCH(AH$349,#REF!,0),4),"1","") &amp; $AC156 )),"")&amp;  IFERROR(IF(INDIRECT("'ENROLLMENT'!" &amp; SUBSTITUTE(ADDRESS(1,MATCH(AL$349,#REF!,0),4),"1","") &amp; $AC156 )="",""," / "&amp;INDIRECT("'ENROLLMENT'!" &amp; SUBSTITUTE(ADDRESS(1,MATCH(AL$349,#REF!,0),4),"1","") &amp; $AC156 )),"")</f>
        <v/>
      </c>
      <c r="AI406" s="282"/>
      <c r="AJ406" s="282"/>
      <c r="AK406" s="282"/>
      <c r="AL406" s="282"/>
      <c r="AM406" s="282"/>
      <c r="AN406" s="283"/>
      <c r="AO406" s="278" t="str">
        <f ca="1">IFERROR(IF(INDIRECT("'ENROLLMENT'!" &amp; SUBSTITUTE(ADDRESS(1,MATCH(AO$349,#REF!,0),4),"1","") &amp; $AC156 )="","",INDIRECT("'ENROLLMENT'!" &amp; SUBSTITUTE(ADDRESS(1,MATCH(AO$349,#REF!,0),4),"1","") &amp; $AC156 )),"")</f>
        <v/>
      </c>
      <c r="AP406" s="279"/>
      <c r="AQ406" s="46" t="str">
        <f ca="1">IFERROR(IF(INDIRECT("'ENROLLMENT'!" &amp; SUBSTITUTE(ADDRESS(1,MATCH(AQ$349,#REF!,0),4),"1","") &amp; $AC156 )="","",INDIRECT("'ENROLLMENT'!" &amp; SUBSTITUTE(ADDRESS(1,MATCH(AQ$349,#REF!,0),4),"1","") &amp; $AC156 )),"")</f>
        <v/>
      </c>
      <c r="AR406" s="274" t="str">
        <f ca="1">IFERROR(IF(INDIRECT("'ENROLLMENT'!" &amp; SUBSTITUTE(ADDRESS(1,MATCH(AR$349,#REF!,0),4),"1","") &amp; $AC156 )="","",INDIRECT("'ENROLLMENT'!" &amp; SUBSTITUTE(ADDRESS(1,MATCH(AR$349,#REF!,0),4),"1","") &amp; $AC156 )),"")</f>
        <v/>
      </c>
      <c r="AS406" s="275"/>
      <c r="AT406" s="266" t="str">
        <f ca="1">IFERROR(IF(INDIRECT("'ENROLLMENT'!" &amp; SUBSTITUTE(ADDRESS(1,MATCH(AT$349,#REF!,0),4),"1","") &amp; $AC156 )="","",INDIRECT("'ENROLLMENT'!" &amp; SUBSTITUTE(ADDRESS(1,MATCH(AT$349,#REF!,0),4),"1","") &amp; $AC156 )),"")</f>
        <v/>
      </c>
      <c r="AU406" s="267"/>
      <c r="AV406" s="51"/>
    </row>
    <row r="407" spans="14:48" ht="24.95" hidden="1" customHeight="1" thickTop="1" thickBot="1">
      <c r="N407" s="173" t="str">
        <f ca="1">IFERROR(IF(VLOOKUP($F157,ENROLLMENT.DATA\MASTER.TABLE\\RNK,( COLUMN(INDIRECT(#REF!&amp;"\"&amp;"PGA"&amp;"\RANGE")) - COLUMN(ENROLLMENT.DATA\RNK\RANGE) +1 ),0) = "","",LEFT($AF407,7)),"")</f>
        <v/>
      </c>
      <c r="T407" s="171"/>
      <c r="AB407" s="313" t="str">
        <f t="shared" ca="1" si="409"/>
        <v/>
      </c>
      <c r="AC407" s="313"/>
      <c r="AD407" s="313"/>
      <c r="AE407" s="314"/>
      <c r="AF407" s="289" t="str">
        <f ca="1">IFERROR(IF(INDIRECT("'ENROLLMENT'!" &amp; SUBSTITUTE(ADDRESS(1,MATCH(AF$349,#REF!,0),4),"1","") &amp; $AC157 )="","",INDIRECT("'ENROLLMENT'!" &amp; SUBSTITUTE(ADDRESS(1,MATCH(AF$349,#REF!,0),4),"1","") &amp; $AC157 )),"")</f>
        <v/>
      </c>
      <c r="AG407" s="290"/>
      <c r="AH407" s="284" t="str">
        <f ca="1">IFERROR(IF(INDIRECT("'ENROLLMENT'!" &amp; SUBSTITUTE(ADDRESS(1,MATCH(AH$349,#REF!,0),4),"1","") &amp; $AC157 )="","",INDIRECT("'ENROLLMENT'!" &amp; SUBSTITUTE(ADDRESS(1,MATCH(AH$349,#REF!,0),4),"1","") &amp; $AC157 )),"")&amp;  IFERROR(IF(INDIRECT("'ENROLLMENT'!" &amp; SUBSTITUTE(ADDRESS(1,MATCH(AL$349,#REF!,0),4),"1","") &amp; $AC157 )="",""," / "&amp;INDIRECT("'ENROLLMENT'!" &amp; SUBSTITUTE(ADDRESS(1,MATCH(AL$349,#REF!,0),4),"1","") &amp; $AC157 )),"")</f>
        <v/>
      </c>
      <c r="AI407" s="285"/>
      <c r="AJ407" s="285"/>
      <c r="AK407" s="285"/>
      <c r="AL407" s="285"/>
      <c r="AM407" s="285"/>
      <c r="AN407" s="286"/>
      <c r="AO407" s="276" t="str">
        <f ca="1">IFERROR(IF(INDIRECT("'ENROLLMENT'!" &amp; SUBSTITUTE(ADDRESS(1,MATCH(AO$349,#REF!,0),4),"1","") &amp; $AC157 )="","",INDIRECT("'ENROLLMENT'!" &amp; SUBSTITUTE(ADDRESS(1,MATCH(AO$349,#REF!,0),4),"1","") &amp; $AC157 )),"")</f>
        <v/>
      </c>
      <c r="AP407" s="277"/>
      <c r="AQ407" s="47" t="str">
        <f ca="1">IFERROR(IF(INDIRECT("'ENROLLMENT'!" &amp; SUBSTITUTE(ADDRESS(1,MATCH(AQ$349,#REF!,0),4),"1","") &amp; $AC157 )="","",INDIRECT("'ENROLLMENT'!" &amp; SUBSTITUTE(ADDRESS(1,MATCH(AQ$349,#REF!,0),4),"1","") &amp; $AC157 )),"")</f>
        <v/>
      </c>
      <c r="AR407" s="272" t="str">
        <f ca="1">IFERROR(IF(INDIRECT("'ENROLLMENT'!" &amp; SUBSTITUTE(ADDRESS(1,MATCH(AR$349,#REF!,0),4),"1","") &amp; $AC157 )="","",INDIRECT("'ENROLLMENT'!" &amp; SUBSTITUTE(ADDRESS(1,MATCH(AR$349,#REF!,0),4),"1","") &amp; $AC157 )),"")</f>
        <v/>
      </c>
      <c r="AS407" s="273"/>
      <c r="AT407" s="268" t="str">
        <f ca="1">IFERROR(IF(INDIRECT("'ENROLLMENT'!" &amp; SUBSTITUTE(ADDRESS(1,MATCH(AT$349,#REF!,0),4),"1","") &amp; $AC157 )="","",INDIRECT("'ENROLLMENT'!" &amp; SUBSTITUTE(ADDRESS(1,MATCH(AT$349,#REF!,0),4),"1","") &amp; $AC157 )),"")</f>
        <v/>
      </c>
      <c r="AU407" s="269"/>
      <c r="AV407" s="51"/>
    </row>
    <row r="408" spans="14:48" ht="24.95" hidden="1" customHeight="1" thickTop="1" thickBot="1">
      <c r="N408" s="209" t="str">
        <f ca="1">IFERROR(IF(VLOOKUP($F158,ENROLLMENT.DATA\MASTER.TABLE\\RNK,( COLUMN(INDIRECT(#REF!&amp;"\"&amp;"PGA"&amp;"\RANGE")) - COLUMN(ENROLLMENT.DATA\RNK\RANGE) +1 ),0) = "","",LEFT($AF408,7)),"")</f>
        <v/>
      </c>
      <c r="T408" s="170"/>
      <c r="AB408" s="313" t="str">
        <f t="shared" ca="1" si="409"/>
        <v/>
      </c>
      <c r="AC408" s="313"/>
      <c r="AD408" s="313"/>
      <c r="AE408" s="314"/>
      <c r="AF408" s="291" t="str">
        <f ca="1">IFERROR(IF(INDIRECT("'ENROLLMENT'!" &amp; SUBSTITUTE(ADDRESS(1,MATCH(AF$349,#REF!,0),4),"1","") &amp; $AC158 )="","",INDIRECT("'ENROLLMENT'!" &amp; SUBSTITUTE(ADDRESS(1,MATCH(AF$349,#REF!,0),4),"1","") &amp; $AC158 )),"")</f>
        <v/>
      </c>
      <c r="AG408" s="292"/>
      <c r="AH408" s="281" t="str">
        <f ca="1">IFERROR(IF(INDIRECT("'ENROLLMENT'!" &amp; SUBSTITUTE(ADDRESS(1,MATCH(AH$349,#REF!,0),4),"1","") &amp; $AC158 )="","",INDIRECT("'ENROLLMENT'!" &amp; SUBSTITUTE(ADDRESS(1,MATCH(AH$349,#REF!,0),4),"1","") &amp; $AC158 )),"")&amp;  IFERROR(IF(INDIRECT("'ENROLLMENT'!" &amp; SUBSTITUTE(ADDRESS(1,MATCH(AL$349,#REF!,0),4),"1","") &amp; $AC158 )="",""," / "&amp;INDIRECT("'ENROLLMENT'!" &amp; SUBSTITUTE(ADDRESS(1,MATCH(AL$349,#REF!,0),4),"1","") &amp; $AC158 )),"")</f>
        <v/>
      </c>
      <c r="AI408" s="282"/>
      <c r="AJ408" s="282"/>
      <c r="AK408" s="282"/>
      <c r="AL408" s="282"/>
      <c r="AM408" s="282"/>
      <c r="AN408" s="283"/>
      <c r="AO408" s="278" t="str">
        <f ca="1">IFERROR(IF(INDIRECT("'ENROLLMENT'!" &amp; SUBSTITUTE(ADDRESS(1,MATCH(AO$349,#REF!,0),4),"1","") &amp; $AC158 )="","",INDIRECT("'ENROLLMENT'!" &amp; SUBSTITUTE(ADDRESS(1,MATCH(AO$349,#REF!,0),4),"1","") &amp; $AC158 )),"")</f>
        <v/>
      </c>
      <c r="AP408" s="279"/>
      <c r="AQ408" s="46" t="str">
        <f ca="1">IFERROR(IF(INDIRECT("'ENROLLMENT'!" &amp; SUBSTITUTE(ADDRESS(1,MATCH(AQ$349,#REF!,0),4),"1","") &amp; $AC158 )="","",INDIRECT("'ENROLLMENT'!" &amp; SUBSTITUTE(ADDRESS(1,MATCH(AQ$349,#REF!,0),4),"1","") &amp; $AC158 )),"")</f>
        <v/>
      </c>
      <c r="AR408" s="274" t="str">
        <f ca="1">IFERROR(IF(INDIRECT("'ENROLLMENT'!" &amp; SUBSTITUTE(ADDRESS(1,MATCH(AR$349,#REF!,0),4),"1","") &amp; $AC158 )="","",INDIRECT("'ENROLLMENT'!" &amp; SUBSTITUTE(ADDRESS(1,MATCH(AR$349,#REF!,0),4),"1","") &amp; $AC158 )),"")</f>
        <v/>
      </c>
      <c r="AS408" s="275"/>
      <c r="AT408" s="266" t="str">
        <f ca="1">IFERROR(IF(INDIRECT("'ENROLLMENT'!" &amp; SUBSTITUTE(ADDRESS(1,MATCH(AT$349,#REF!,0),4),"1","") &amp; $AC158 )="","",INDIRECT("'ENROLLMENT'!" &amp; SUBSTITUTE(ADDRESS(1,MATCH(AT$349,#REF!,0),4),"1","") &amp; $AC158 )),"")</f>
        <v/>
      </c>
      <c r="AU408" s="267"/>
      <c r="AV408" s="51"/>
    </row>
    <row r="409" spans="14:48" ht="24.95" hidden="1" customHeight="1" thickTop="1" thickBot="1">
      <c r="N409" s="173" t="str">
        <f ca="1">IFERROR(IF(VLOOKUP($F159,ENROLLMENT.DATA\MASTER.TABLE\\RNK,( COLUMN(INDIRECT(#REF!&amp;"\"&amp;"PGA"&amp;"\RANGE")) - COLUMN(ENROLLMENT.DATA\RNK\RANGE) +1 ),0) = "","",LEFT($AF409,7)),"")</f>
        <v/>
      </c>
      <c r="T409" s="171"/>
      <c r="AB409" s="313" t="str">
        <f t="shared" ca="1" si="409"/>
        <v/>
      </c>
      <c r="AC409" s="313"/>
      <c r="AD409" s="313"/>
      <c r="AE409" s="314"/>
      <c r="AF409" s="289" t="str">
        <f ca="1">IFERROR(IF(INDIRECT("'ENROLLMENT'!" &amp; SUBSTITUTE(ADDRESS(1,MATCH(AF$349,#REF!,0),4),"1","") &amp; $AC159 )="","",INDIRECT("'ENROLLMENT'!" &amp; SUBSTITUTE(ADDRESS(1,MATCH(AF$349,#REF!,0),4),"1","") &amp; $AC159 )),"")</f>
        <v/>
      </c>
      <c r="AG409" s="290"/>
      <c r="AH409" s="284" t="str">
        <f ca="1">IFERROR(IF(INDIRECT("'ENROLLMENT'!" &amp; SUBSTITUTE(ADDRESS(1,MATCH(AH$349,#REF!,0),4),"1","") &amp; $AC159 )="","",INDIRECT("'ENROLLMENT'!" &amp; SUBSTITUTE(ADDRESS(1,MATCH(AH$349,#REF!,0),4),"1","") &amp; $AC159 )),"")&amp;  IFERROR(IF(INDIRECT("'ENROLLMENT'!" &amp; SUBSTITUTE(ADDRESS(1,MATCH(AL$349,#REF!,0),4),"1","") &amp; $AC159 )="",""," / "&amp;INDIRECT("'ENROLLMENT'!" &amp; SUBSTITUTE(ADDRESS(1,MATCH(AL$349,#REF!,0),4),"1","") &amp; $AC159 )),"")</f>
        <v/>
      </c>
      <c r="AI409" s="285"/>
      <c r="AJ409" s="285"/>
      <c r="AK409" s="285"/>
      <c r="AL409" s="285"/>
      <c r="AM409" s="285"/>
      <c r="AN409" s="286"/>
      <c r="AO409" s="276" t="str">
        <f ca="1">IFERROR(IF(INDIRECT("'ENROLLMENT'!" &amp; SUBSTITUTE(ADDRESS(1,MATCH(AO$349,#REF!,0),4),"1","") &amp; $AC159 )="","",INDIRECT("'ENROLLMENT'!" &amp; SUBSTITUTE(ADDRESS(1,MATCH(AO$349,#REF!,0),4),"1","") &amp; $AC159 )),"")</f>
        <v/>
      </c>
      <c r="AP409" s="277"/>
      <c r="AQ409" s="47" t="str">
        <f ca="1">IFERROR(IF(INDIRECT("'ENROLLMENT'!" &amp; SUBSTITUTE(ADDRESS(1,MATCH(AQ$349,#REF!,0),4),"1","") &amp; $AC159 )="","",INDIRECT("'ENROLLMENT'!" &amp; SUBSTITUTE(ADDRESS(1,MATCH(AQ$349,#REF!,0),4),"1","") &amp; $AC159 )),"")</f>
        <v/>
      </c>
      <c r="AR409" s="272" t="str">
        <f ca="1">IFERROR(IF(INDIRECT("'ENROLLMENT'!" &amp; SUBSTITUTE(ADDRESS(1,MATCH(AR$349,#REF!,0),4),"1","") &amp; $AC159 )="","",INDIRECT("'ENROLLMENT'!" &amp; SUBSTITUTE(ADDRESS(1,MATCH(AR$349,#REF!,0),4),"1","") &amp; $AC159 )),"")</f>
        <v/>
      </c>
      <c r="AS409" s="273"/>
      <c r="AT409" s="268" t="str">
        <f ca="1">IFERROR(IF(INDIRECT("'ENROLLMENT'!" &amp; SUBSTITUTE(ADDRESS(1,MATCH(AT$349,#REF!,0),4),"1","") &amp; $AC159 )="","",INDIRECT("'ENROLLMENT'!" &amp; SUBSTITUTE(ADDRESS(1,MATCH(AT$349,#REF!,0),4),"1","") &amp; $AC159 )),"")</f>
        <v/>
      </c>
      <c r="AU409" s="269"/>
      <c r="AV409" s="51"/>
    </row>
    <row r="410" spans="14:48" ht="24.95" hidden="1" customHeight="1" thickTop="1" thickBot="1">
      <c r="N410" s="209" t="str">
        <f ca="1">IFERROR(IF(VLOOKUP($F160,ENROLLMENT.DATA\MASTER.TABLE\\RNK,( COLUMN(INDIRECT(#REF!&amp;"\"&amp;"PGA"&amp;"\RANGE")) - COLUMN(ENROLLMENT.DATA\RNK\RANGE) +1 ),0) = "","",LEFT($AF410,7)),"")</f>
        <v/>
      </c>
      <c r="T410" s="170"/>
      <c r="AB410" s="313" t="str">
        <f t="shared" ca="1" si="409"/>
        <v/>
      </c>
      <c r="AC410" s="313"/>
      <c r="AD410" s="313"/>
      <c r="AE410" s="314"/>
      <c r="AF410" s="291" t="str">
        <f ca="1">IFERROR(IF(INDIRECT("'ENROLLMENT'!" &amp; SUBSTITUTE(ADDRESS(1,MATCH(AF$349,#REF!,0),4),"1","") &amp; $AC160 )="","",INDIRECT("'ENROLLMENT'!" &amp; SUBSTITUTE(ADDRESS(1,MATCH(AF$349,#REF!,0),4),"1","") &amp; $AC160 )),"")</f>
        <v/>
      </c>
      <c r="AG410" s="292"/>
      <c r="AH410" s="281" t="str">
        <f ca="1">IFERROR(IF(INDIRECT("'ENROLLMENT'!" &amp; SUBSTITUTE(ADDRESS(1,MATCH(AH$349,#REF!,0),4),"1","") &amp; $AC160 )="","",INDIRECT("'ENROLLMENT'!" &amp; SUBSTITUTE(ADDRESS(1,MATCH(AH$349,#REF!,0),4),"1","") &amp; $AC160 )),"")&amp;  IFERROR(IF(INDIRECT("'ENROLLMENT'!" &amp; SUBSTITUTE(ADDRESS(1,MATCH(AL$349,#REF!,0),4),"1","") &amp; $AC160 )="",""," / "&amp;INDIRECT("'ENROLLMENT'!" &amp; SUBSTITUTE(ADDRESS(1,MATCH(AL$349,#REF!,0),4),"1","") &amp; $AC160 )),"")</f>
        <v/>
      </c>
      <c r="AI410" s="282"/>
      <c r="AJ410" s="282"/>
      <c r="AK410" s="282"/>
      <c r="AL410" s="282"/>
      <c r="AM410" s="282"/>
      <c r="AN410" s="283"/>
      <c r="AO410" s="278" t="str">
        <f ca="1">IFERROR(IF(INDIRECT("'ENROLLMENT'!" &amp; SUBSTITUTE(ADDRESS(1,MATCH(AO$349,#REF!,0),4),"1","") &amp; $AC160 )="","",INDIRECT("'ENROLLMENT'!" &amp; SUBSTITUTE(ADDRESS(1,MATCH(AO$349,#REF!,0),4),"1","") &amp; $AC160 )),"")</f>
        <v/>
      </c>
      <c r="AP410" s="279"/>
      <c r="AQ410" s="46" t="str">
        <f ca="1">IFERROR(IF(INDIRECT("'ENROLLMENT'!" &amp; SUBSTITUTE(ADDRESS(1,MATCH(AQ$349,#REF!,0),4),"1","") &amp; $AC160 )="","",INDIRECT("'ENROLLMENT'!" &amp; SUBSTITUTE(ADDRESS(1,MATCH(AQ$349,#REF!,0),4),"1","") &amp; $AC160 )),"")</f>
        <v/>
      </c>
      <c r="AR410" s="274" t="str">
        <f ca="1">IFERROR(IF(INDIRECT("'ENROLLMENT'!" &amp; SUBSTITUTE(ADDRESS(1,MATCH(AR$349,#REF!,0),4),"1","") &amp; $AC160 )="","",INDIRECT("'ENROLLMENT'!" &amp; SUBSTITUTE(ADDRESS(1,MATCH(AR$349,#REF!,0),4),"1","") &amp; $AC160 )),"")</f>
        <v/>
      </c>
      <c r="AS410" s="275"/>
      <c r="AT410" s="266" t="str">
        <f ca="1">IFERROR(IF(INDIRECT("'ENROLLMENT'!" &amp; SUBSTITUTE(ADDRESS(1,MATCH(AT$349,#REF!,0),4),"1","") &amp; $AC160 )="","",INDIRECT("'ENROLLMENT'!" &amp; SUBSTITUTE(ADDRESS(1,MATCH(AT$349,#REF!,0),4),"1","") &amp; $AC160 )),"")</f>
        <v/>
      </c>
      <c r="AU410" s="267"/>
      <c r="AV410" s="51"/>
    </row>
    <row r="411" spans="14:48" ht="24.95" hidden="1" customHeight="1" thickTop="1" thickBot="1">
      <c r="N411" s="173" t="str">
        <f ca="1">IFERROR(IF(VLOOKUP($F161,ENROLLMENT.DATA\MASTER.TABLE\\RNK,( COLUMN(INDIRECT(#REF!&amp;"\"&amp;"PGA"&amp;"\RANGE")) - COLUMN(ENROLLMENT.DATA\RNK\RANGE) +1 ),0) = "","",LEFT($AF411,7)),"")</f>
        <v/>
      </c>
      <c r="T411" s="171"/>
      <c r="AB411" s="313" t="str">
        <f t="shared" ca="1" si="409"/>
        <v/>
      </c>
      <c r="AC411" s="313"/>
      <c r="AD411" s="313"/>
      <c r="AE411" s="314"/>
      <c r="AF411" s="289" t="str">
        <f ca="1">IFERROR(IF(INDIRECT("'ENROLLMENT'!" &amp; SUBSTITUTE(ADDRESS(1,MATCH(AF$349,#REF!,0),4),"1","") &amp; $AC161 )="","",INDIRECT("'ENROLLMENT'!" &amp; SUBSTITUTE(ADDRESS(1,MATCH(AF$349,#REF!,0),4),"1","") &amp; $AC161 )),"")</f>
        <v/>
      </c>
      <c r="AG411" s="290"/>
      <c r="AH411" s="284" t="str">
        <f ca="1">IFERROR(IF(INDIRECT("'ENROLLMENT'!" &amp; SUBSTITUTE(ADDRESS(1,MATCH(AH$349,#REF!,0),4),"1","") &amp; $AC161 )="","",INDIRECT("'ENROLLMENT'!" &amp; SUBSTITUTE(ADDRESS(1,MATCH(AH$349,#REF!,0),4),"1","") &amp; $AC161 )),"")&amp;  IFERROR(IF(INDIRECT("'ENROLLMENT'!" &amp; SUBSTITUTE(ADDRESS(1,MATCH(AL$349,#REF!,0),4),"1","") &amp; $AC161 )="",""," / "&amp;INDIRECT("'ENROLLMENT'!" &amp; SUBSTITUTE(ADDRESS(1,MATCH(AL$349,#REF!,0),4),"1","") &amp; $AC161 )),"")</f>
        <v/>
      </c>
      <c r="AI411" s="285"/>
      <c r="AJ411" s="285"/>
      <c r="AK411" s="285"/>
      <c r="AL411" s="285"/>
      <c r="AM411" s="285"/>
      <c r="AN411" s="286"/>
      <c r="AO411" s="276" t="str">
        <f ca="1">IFERROR(IF(INDIRECT("'ENROLLMENT'!" &amp; SUBSTITUTE(ADDRESS(1,MATCH(AO$349,#REF!,0),4),"1","") &amp; $AC161 )="","",INDIRECT("'ENROLLMENT'!" &amp; SUBSTITUTE(ADDRESS(1,MATCH(AO$349,#REF!,0),4),"1","") &amp; $AC161 )),"")</f>
        <v/>
      </c>
      <c r="AP411" s="277"/>
      <c r="AQ411" s="47" t="str">
        <f ca="1">IFERROR(IF(INDIRECT("'ENROLLMENT'!" &amp; SUBSTITUTE(ADDRESS(1,MATCH(AQ$349,#REF!,0),4),"1","") &amp; $AC161 )="","",INDIRECT("'ENROLLMENT'!" &amp; SUBSTITUTE(ADDRESS(1,MATCH(AQ$349,#REF!,0),4),"1","") &amp; $AC161 )),"")</f>
        <v/>
      </c>
      <c r="AR411" s="272" t="str">
        <f ca="1">IFERROR(IF(INDIRECT("'ENROLLMENT'!" &amp; SUBSTITUTE(ADDRESS(1,MATCH(AR$349,#REF!,0),4),"1","") &amp; $AC161 )="","",INDIRECT("'ENROLLMENT'!" &amp; SUBSTITUTE(ADDRESS(1,MATCH(AR$349,#REF!,0),4),"1","") &amp; $AC161 )),"")</f>
        <v/>
      </c>
      <c r="AS411" s="273"/>
      <c r="AT411" s="268" t="str">
        <f ca="1">IFERROR(IF(INDIRECT("'ENROLLMENT'!" &amp; SUBSTITUTE(ADDRESS(1,MATCH(AT$349,#REF!,0),4),"1","") &amp; $AC161 )="","",INDIRECT("'ENROLLMENT'!" &amp; SUBSTITUTE(ADDRESS(1,MATCH(AT$349,#REF!,0),4),"1","") &amp; $AC161 )),"")</f>
        <v/>
      </c>
      <c r="AU411" s="269"/>
      <c r="AV411" s="51"/>
    </row>
    <row r="412" spans="14:48" ht="24.95" hidden="1" customHeight="1" thickTop="1" thickBot="1">
      <c r="N412" s="209" t="str">
        <f ca="1">IFERROR(IF(VLOOKUP($F162,ENROLLMENT.DATA\MASTER.TABLE\\RNK,( COLUMN(INDIRECT(#REF!&amp;"\"&amp;"PGA"&amp;"\RANGE")) - COLUMN(ENROLLMENT.DATA\RNK\RANGE) +1 ),0) = "","",LEFT($AF412,7)),"")</f>
        <v/>
      </c>
      <c r="T412" s="170"/>
      <c r="AB412" s="313" t="str">
        <f t="shared" ca="1" si="409"/>
        <v/>
      </c>
      <c r="AC412" s="313"/>
      <c r="AD412" s="313"/>
      <c r="AE412" s="314"/>
      <c r="AF412" s="291" t="str">
        <f ca="1">IFERROR(IF(INDIRECT("'ENROLLMENT'!" &amp; SUBSTITUTE(ADDRESS(1,MATCH(AF$349,#REF!,0),4),"1","") &amp; $AC162 )="","",INDIRECT("'ENROLLMENT'!" &amp; SUBSTITUTE(ADDRESS(1,MATCH(AF$349,#REF!,0),4),"1","") &amp; $AC162 )),"")</f>
        <v/>
      </c>
      <c r="AG412" s="292"/>
      <c r="AH412" s="281" t="str">
        <f ca="1">IFERROR(IF(INDIRECT("'ENROLLMENT'!" &amp; SUBSTITUTE(ADDRESS(1,MATCH(AH$349,#REF!,0),4),"1","") &amp; $AC162 )="","",INDIRECT("'ENROLLMENT'!" &amp; SUBSTITUTE(ADDRESS(1,MATCH(AH$349,#REF!,0),4),"1","") &amp; $AC162 )),"")&amp;  IFERROR(IF(INDIRECT("'ENROLLMENT'!" &amp; SUBSTITUTE(ADDRESS(1,MATCH(AL$349,#REF!,0),4),"1","") &amp; $AC162 )="",""," / "&amp;INDIRECT("'ENROLLMENT'!" &amp; SUBSTITUTE(ADDRESS(1,MATCH(AL$349,#REF!,0),4),"1","") &amp; $AC162 )),"")</f>
        <v/>
      </c>
      <c r="AI412" s="282"/>
      <c r="AJ412" s="282"/>
      <c r="AK412" s="282"/>
      <c r="AL412" s="282"/>
      <c r="AM412" s="282"/>
      <c r="AN412" s="283"/>
      <c r="AO412" s="278" t="str">
        <f ca="1">IFERROR(IF(INDIRECT("'ENROLLMENT'!" &amp; SUBSTITUTE(ADDRESS(1,MATCH(AO$349,#REF!,0),4),"1","") &amp; $AC162 )="","",INDIRECT("'ENROLLMENT'!" &amp; SUBSTITUTE(ADDRESS(1,MATCH(AO$349,#REF!,0),4),"1","") &amp; $AC162 )),"")</f>
        <v/>
      </c>
      <c r="AP412" s="279"/>
      <c r="AQ412" s="46" t="str">
        <f ca="1">IFERROR(IF(INDIRECT("'ENROLLMENT'!" &amp; SUBSTITUTE(ADDRESS(1,MATCH(AQ$349,#REF!,0),4),"1","") &amp; $AC162 )="","",INDIRECT("'ENROLLMENT'!" &amp; SUBSTITUTE(ADDRESS(1,MATCH(AQ$349,#REF!,0),4),"1","") &amp; $AC162 )),"")</f>
        <v/>
      </c>
      <c r="AR412" s="274" t="str">
        <f ca="1">IFERROR(IF(INDIRECT("'ENROLLMENT'!" &amp; SUBSTITUTE(ADDRESS(1,MATCH(AR$349,#REF!,0),4),"1","") &amp; $AC162 )="","",INDIRECT("'ENROLLMENT'!" &amp; SUBSTITUTE(ADDRESS(1,MATCH(AR$349,#REF!,0),4),"1","") &amp; $AC162 )),"")</f>
        <v/>
      </c>
      <c r="AS412" s="275"/>
      <c r="AT412" s="266" t="str">
        <f ca="1">IFERROR(IF(INDIRECT("'ENROLLMENT'!" &amp; SUBSTITUTE(ADDRESS(1,MATCH(AT$349,#REF!,0),4),"1","") &amp; $AC162 )="","",INDIRECT("'ENROLLMENT'!" &amp; SUBSTITUTE(ADDRESS(1,MATCH(AT$349,#REF!,0),4),"1","") &amp; $AC162 )),"")</f>
        <v/>
      </c>
      <c r="AU412" s="267"/>
      <c r="AV412" s="51"/>
    </row>
    <row r="413" spans="14:48" ht="24.95" hidden="1" customHeight="1" thickTop="1" thickBot="1">
      <c r="N413" s="173" t="str">
        <f ca="1">IFERROR(IF(VLOOKUP($F163,ENROLLMENT.DATA\MASTER.TABLE\\RNK,( COLUMN(INDIRECT(#REF!&amp;"\"&amp;"PGA"&amp;"\RANGE")) - COLUMN(ENROLLMENT.DATA\RNK\RANGE) +1 ),0) = "","",LEFT($AF413,7)),"")</f>
        <v/>
      </c>
      <c r="T413" s="171"/>
      <c r="AB413" s="313" t="str">
        <f t="shared" ca="1" si="409"/>
        <v/>
      </c>
      <c r="AC413" s="313"/>
      <c r="AD413" s="313"/>
      <c r="AE413" s="314"/>
      <c r="AF413" s="289" t="str">
        <f ca="1">IFERROR(IF(INDIRECT("'ENROLLMENT'!" &amp; SUBSTITUTE(ADDRESS(1,MATCH(AF$349,#REF!,0),4),"1","") &amp; $AC163 )="","",INDIRECT("'ENROLLMENT'!" &amp; SUBSTITUTE(ADDRESS(1,MATCH(AF$349,#REF!,0),4),"1","") &amp; $AC163 )),"")</f>
        <v/>
      </c>
      <c r="AG413" s="290"/>
      <c r="AH413" s="284" t="str">
        <f ca="1">IFERROR(IF(INDIRECT("'ENROLLMENT'!" &amp; SUBSTITUTE(ADDRESS(1,MATCH(AH$349,#REF!,0),4),"1","") &amp; $AC163 )="","",INDIRECT("'ENROLLMENT'!" &amp; SUBSTITUTE(ADDRESS(1,MATCH(AH$349,#REF!,0),4),"1","") &amp; $AC163 )),"")&amp;  IFERROR(IF(INDIRECT("'ENROLLMENT'!" &amp; SUBSTITUTE(ADDRESS(1,MATCH(AL$349,#REF!,0),4),"1","") &amp; $AC163 )="",""," / "&amp;INDIRECT("'ENROLLMENT'!" &amp; SUBSTITUTE(ADDRESS(1,MATCH(AL$349,#REF!,0),4),"1","") &amp; $AC163 )),"")</f>
        <v/>
      </c>
      <c r="AI413" s="285"/>
      <c r="AJ413" s="285"/>
      <c r="AK413" s="285"/>
      <c r="AL413" s="285"/>
      <c r="AM413" s="285"/>
      <c r="AN413" s="286"/>
      <c r="AO413" s="276" t="str">
        <f ca="1">IFERROR(IF(INDIRECT("'ENROLLMENT'!" &amp; SUBSTITUTE(ADDRESS(1,MATCH(AO$349,#REF!,0),4),"1","") &amp; $AC163 )="","",INDIRECT("'ENROLLMENT'!" &amp; SUBSTITUTE(ADDRESS(1,MATCH(AO$349,#REF!,0),4),"1","") &amp; $AC163 )),"")</f>
        <v/>
      </c>
      <c r="AP413" s="277"/>
      <c r="AQ413" s="47" t="str">
        <f ca="1">IFERROR(IF(INDIRECT("'ENROLLMENT'!" &amp; SUBSTITUTE(ADDRESS(1,MATCH(AQ$349,#REF!,0),4),"1","") &amp; $AC163 )="","",INDIRECT("'ENROLLMENT'!" &amp; SUBSTITUTE(ADDRESS(1,MATCH(AQ$349,#REF!,0),4),"1","") &amp; $AC163 )),"")</f>
        <v/>
      </c>
      <c r="AR413" s="272" t="str">
        <f ca="1">IFERROR(IF(INDIRECT("'ENROLLMENT'!" &amp; SUBSTITUTE(ADDRESS(1,MATCH(AR$349,#REF!,0),4),"1","") &amp; $AC163 )="","",INDIRECT("'ENROLLMENT'!" &amp; SUBSTITUTE(ADDRESS(1,MATCH(AR$349,#REF!,0),4),"1","") &amp; $AC163 )),"")</f>
        <v/>
      </c>
      <c r="AS413" s="273"/>
      <c r="AT413" s="268" t="str">
        <f ca="1">IFERROR(IF(INDIRECT("'ENROLLMENT'!" &amp; SUBSTITUTE(ADDRESS(1,MATCH(AT$349,#REF!,0),4),"1","") &amp; $AC163 )="","",INDIRECT("'ENROLLMENT'!" &amp; SUBSTITUTE(ADDRESS(1,MATCH(AT$349,#REF!,0),4),"1","") &amp; $AC163 )),"")</f>
        <v/>
      </c>
      <c r="AU413" s="269"/>
      <c r="AV413" s="51"/>
    </row>
    <row r="414" spans="14:48" ht="24.95" hidden="1" customHeight="1" thickTop="1" thickBot="1">
      <c r="N414" s="209" t="str">
        <f ca="1">IFERROR(IF(VLOOKUP($F164,ENROLLMENT.DATA\MASTER.TABLE\\RNK,( COLUMN(INDIRECT(#REF!&amp;"\"&amp;"PGA"&amp;"\RANGE")) - COLUMN(ENROLLMENT.DATA\RNK\RANGE) +1 ),0) = "","",LEFT($AF414,7)),"")</f>
        <v/>
      </c>
      <c r="T414" s="170"/>
      <c r="AB414" s="313" t="str">
        <f t="shared" ca="1" si="409"/>
        <v/>
      </c>
      <c r="AC414" s="313"/>
      <c r="AD414" s="313"/>
      <c r="AE414" s="314"/>
      <c r="AF414" s="291" t="str">
        <f ca="1">IFERROR(IF(INDIRECT("'ENROLLMENT'!" &amp; SUBSTITUTE(ADDRESS(1,MATCH(AF$349,#REF!,0),4),"1","") &amp; $AC164 )="","",INDIRECT("'ENROLLMENT'!" &amp; SUBSTITUTE(ADDRESS(1,MATCH(AF$349,#REF!,0),4),"1","") &amp; $AC164 )),"")</f>
        <v/>
      </c>
      <c r="AG414" s="292"/>
      <c r="AH414" s="281" t="str">
        <f ca="1">IFERROR(IF(INDIRECT("'ENROLLMENT'!" &amp; SUBSTITUTE(ADDRESS(1,MATCH(AH$349,#REF!,0),4),"1","") &amp; $AC164 )="","",INDIRECT("'ENROLLMENT'!" &amp; SUBSTITUTE(ADDRESS(1,MATCH(AH$349,#REF!,0),4),"1","") &amp; $AC164 )),"")&amp;  IFERROR(IF(INDIRECT("'ENROLLMENT'!" &amp; SUBSTITUTE(ADDRESS(1,MATCH(AL$349,#REF!,0),4),"1","") &amp; $AC164 )="",""," / "&amp;INDIRECT("'ENROLLMENT'!" &amp; SUBSTITUTE(ADDRESS(1,MATCH(AL$349,#REF!,0),4),"1","") &amp; $AC164 )),"")</f>
        <v/>
      </c>
      <c r="AI414" s="282"/>
      <c r="AJ414" s="282"/>
      <c r="AK414" s="282"/>
      <c r="AL414" s="282"/>
      <c r="AM414" s="282"/>
      <c r="AN414" s="283"/>
      <c r="AO414" s="278" t="str">
        <f ca="1">IFERROR(IF(INDIRECT("'ENROLLMENT'!" &amp; SUBSTITUTE(ADDRESS(1,MATCH(AO$349,#REF!,0),4),"1","") &amp; $AC164 )="","",INDIRECT("'ENROLLMENT'!" &amp; SUBSTITUTE(ADDRESS(1,MATCH(AO$349,#REF!,0),4),"1","") &amp; $AC164 )),"")</f>
        <v/>
      </c>
      <c r="AP414" s="279"/>
      <c r="AQ414" s="46" t="str">
        <f ca="1">IFERROR(IF(INDIRECT("'ENROLLMENT'!" &amp; SUBSTITUTE(ADDRESS(1,MATCH(AQ$349,#REF!,0),4),"1","") &amp; $AC164 )="","",INDIRECT("'ENROLLMENT'!" &amp; SUBSTITUTE(ADDRESS(1,MATCH(AQ$349,#REF!,0),4),"1","") &amp; $AC164 )),"")</f>
        <v/>
      </c>
      <c r="AR414" s="274" t="str">
        <f ca="1">IFERROR(IF(INDIRECT("'ENROLLMENT'!" &amp; SUBSTITUTE(ADDRESS(1,MATCH(AR$349,#REF!,0),4),"1","") &amp; $AC164 )="","",INDIRECT("'ENROLLMENT'!" &amp; SUBSTITUTE(ADDRESS(1,MATCH(AR$349,#REF!,0),4),"1","") &amp; $AC164 )),"")</f>
        <v/>
      </c>
      <c r="AS414" s="275"/>
      <c r="AT414" s="266" t="str">
        <f ca="1">IFERROR(IF(INDIRECT("'ENROLLMENT'!" &amp; SUBSTITUTE(ADDRESS(1,MATCH(AT$349,#REF!,0),4),"1","") &amp; $AC164 )="","",INDIRECT("'ENROLLMENT'!" &amp; SUBSTITUTE(ADDRESS(1,MATCH(AT$349,#REF!,0),4),"1","") &amp; $AC164 )),"")</f>
        <v/>
      </c>
      <c r="AU414" s="267"/>
      <c r="AV414" s="51"/>
    </row>
    <row r="415" spans="14:48" ht="24.95" hidden="1" customHeight="1" thickTop="1" thickBot="1">
      <c r="N415" s="173" t="str">
        <f ca="1">IFERROR(IF(VLOOKUP($F165,ENROLLMENT.DATA\MASTER.TABLE\\RNK,( COLUMN(INDIRECT(#REF!&amp;"\"&amp;"PGA"&amp;"\RANGE")) - COLUMN(ENROLLMENT.DATA\RNK\RANGE) +1 ),0) = "","",LEFT($AF415,7)),"")</f>
        <v/>
      </c>
      <c r="T415" s="171"/>
      <c r="AB415" s="313" t="str">
        <f t="shared" ref="AB415:AB446" ca="1" si="410">IF($N165="APPEAL",GRADE.LTR\PGA&amp;" NEVER",IF(LEFT($N165,3)="APP",GRADE.LTR\PGA&amp;" &lt;2wks",""))</f>
        <v/>
      </c>
      <c r="AC415" s="313"/>
      <c r="AD415" s="313"/>
      <c r="AE415" s="314"/>
      <c r="AF415" s="289" t="str">
        <f ca="1">IFERROR(IF(INDIRECT("'ENROLLMENT'!" &amp; SUBSTITUTE(ADDRESS(1,MATCH(AF$349,#REF!,0),4),"1","") &amp; $AC165 )="","",INDIRECT("'ENROLLMENT'!" &amp; SUBSTITUTE(ADDRESS(1,MATCH(AF$349,#REF!,0),4),"1","") &amp; $AC165 )),"")</f>
        <v/>
      </c>
      <c r="AG415" s="290"/>
      <c r="AH415" s="284" t="str">
        <f ca="1">IFERROR(IF(INDIRECT("'ENROLLMENT'!" &amp; SUBSTITUTE(ADDRESS(1,MATCH(AH$349,#REF!,0),4),"1","") &amp; $AC165 )="","",INDIRECT("'ENROLLMENT'!" &amp; SUBSTITUTE(ADDRESS(1,MATCH(AH$349,#REF!,0),4),"1","") &amp; $AC165 )),"")&amp;  IFERROR(IF(INDIRECT("'ENROLLMENT'!" &amp; SUBSTITUTE(ADDRESS(1,MATCH(AL$349,#REF!,0),4),"1","") &amp; $AC165 )="",""," / "&amp;INDIRECT("'ENROLLMENT'!" &amp; SUBSTITUTE(ADDRESS(1,MATCH(AL$349,#REF!,0),4),"1","") &amp; $AC165 )),"")</f>
        <v/>
      </c>
      <c r="AI415" s="285"/>
      <c r="AJ415" s="285"/>
      <c r="AK415" s="285"/>
      <c r="AL415" s="285"/>
      <c r="AM415" s="285"/>
      <c r="AN415" s="286"/>
      <c r="AO415" s="276" t="str">
        <f ca="1">IFERROR(IF(INDIRECT("'ENROLLMENT'!" &amp; SUBSTITUTE(ADDRESS(1,MATCH(AO$349,#REF!,0),4),"1","") &amp; $AC165 )="","",INDIRECT("'ENROLLMENT'!" &amp; SUBSTITUTE(ADDRESS(1,MATCH(AO$349,#REF!,0),4),"1","") &amp; $AC165 )),"")</f>
        <v/>
      </c>
      <c r="AP415" s="277"/>
      <c r="AQ415" s="47" t="str">
        <f ca="1">IFERROR(IF(INDIRECT("'ENROLLMENT'!" &amp; SUBSTITUTE(ADDRESS(1,MATCH(AQ$349,#REF!,0),4),"1","") &amp; $AC165 )="","",INDIRECT("'ENROLLMENT'!" &amp; SUBSTITUTE(ADDRESS(1,MATCH(AQ$349,#REF!,0),4),"1","") &amp; $AC165 )),"")</f>
        <v/>
      </c>
      <c r="AR415" s="272" t="str">
        <f ca="1">IFERROR(IF(INDIRECT("'ENROLLMENT'!" &amp; SUBSTITUTE(ADDRESS(1,MATCH(AR$349,#REF!,0),4),"1","") &amp; $AC165 )="","",INDIRECT("'ENROLLMENT'!" &amp; SUBSTITUTE(ADDRESS(1,MATCH(AR$349,#REF!,0),4),"1","") &amp; $AC165 )),"")</f>
        <v/>
      </c>
      <c r="AS415" s="273"/>
      <c r="AT415" s="268" t="str">
        <f ca="1">IFERROR(IF(INDIRECT("'ENROLLMENT'!" &amp; SUBSTITUTE(ADDRESS(1,MATCH(AT$349,#REF!,0),4),"1","") &amp; $AC165 )="","",INDIRECT("'ENROLLMENT'!" &amp; SUBSTITUTE(ADDRESS(1,MATCH(AT$349,#REF!,0),4),"1","") &amp; $AC165 )),"")</f>
        <v/>
      </c>
      <c r="AU415" s="269"/>
      <c r="AV415" s="51"/>
    </row>
    <row r="416" spans="14:48" ht="24.95" hidden="1" customHeight="1" thickTop="1" thickBot="1">
      <c r="N416" s="209" t="str">
        <f ca="1">IFERROR(IF(VLOOKUP($F166,ENROLLMENT.DATA\MASTER.TABLE\\RNK,( COLUMN(INDIRECT(#REF!&amp;"\"&amp;"PGA"&amp;"\RANGE")) - COLUMN(ENROLLMENT.DATA\RNK\RANGE) +1 ),0) = "","",LEFT($AF416,7)),"")</f>
        <v/>
      </c>
      <c r="T416" s="170"/>
      <c r="AB416" s="313" t="str">
        <f t="shared" ca="1" si="410"/>
        <v/>
      </c>
      <c r="AC416" s="313"/>
      <c r="AD416" s="313"/>
      <c r="AE416" s="314"/>
      <c r="AF416" s="291" t="str">
        <f ca="1">IFERROR(IF(INDIRECT("'ENROLLMENT'!" &amp; SUBSTITUTE(ADDRESS(1,MATCH(AF$349,#REF!,0),4),"1","") &amp; $AC166 )="","",INDIRECT("'ENROLLMENT'!" &amp; SUBSTITUTE(ADDRESS(1,MATCH(AF$349,#REF!,0),4),"1","") &amp; $AC166 )),"")</f>
        <v/>
      </c>
      <c r="AG416" s="292"/>
      <c r="AH416" s="281" t="str">
        <f ca="1">IFERROR(IF(INDIRECT("'ENROLLMENT'!" &amp; SUBSTITUTE(ADDRESS(1,MATCH(AH$349,#REF!,0),4),"1","") &amp; $AC166 )="","",INDIRECT("'ENROLLMENT'!" &amp; SUBSTITUTE(ADDRESS(1,MATCH(AH$349,#REF!,0),4),"1","") &amp; $AC166 )),"")&amp;  IFERROR(IF(INDIRECT("'ENROLLMENT'!" &amp; SUBSTITUTE(ADDRESS(1,MATCH(AL$349,#REF!,0),4),"1","") &amp; $AC166 )="",""," / "&amp;INDIRECT("'ENROLLMENT'!" &amp; SUBSTITUTE(ADDRESS(1,MATCH(AL$349,#REF!,0),4),"1","") &amp; $AC166 )),"")</f>
        <v/>
      </c>
      <c r="AI416" s="282"/>
      <c r="AJ416" s="282"/>
      <c r="AK416" s="282"/>
      <c r="AL416" s="282"/>
      <c r="AM416" s="282"/>
      <c r="AN416" s="283"/>
      <c r="AO416" s="278" t="str">
        <f ca="1">IFERROR(IF(INDIRECT("'ENROLLMENT'!" &amp; SUBSTITUTE(ADDRESS(1,MATCH(AO$349,#REF!,0),4),"1","") &amp; $AC166 )="","",INDIRECT("'ENROLLMENT'!" &amp; SUBSTITUTE(ADDRESS(1,MATCH(AO$349,#REF!,0),4),"1","") &amp; $AC166 )),"")</f>
        <v/>
      </c>
      <c r="AP416" s="279"/>
      <c r="AQ416" s="46" t="str">
        <f ca="1">IFERROR(IF(INDIRECT("'ENROLLMENT'!" &amp; SUBSTITUTE(ADDRESS(1,MATCH(AQ$349,#REF!,0),4),"1","") &amp; $AC166 )="","",INDIRECT("'ENROLLMENT'!" &amp; SUBSTITUTE(ADDRESS(1,MATCH(AQ$349,#REF!,0),4),"1","") &amp; $AC166 )),"")</f>
        <v/>
      </c>
      <c r="AR416" s="274" t="str">
        <f ca="1">IFERROR(IF(INDIRECT("'ENROLLMENT'!" &amp; SUBSTITUTE(ADDRESS(1,MATCH(AR$349,#REF!,0),4),"1","") &amp; $AC166 )="","",INDIRECT("'ENROLLMENT'!" &amp; SUBSTITUTE(ADDRESS(1,MATCH(AR$349,#REF!,0),4),"1","") &amp; $AC166 )),"")</f>
        <v/>
      </c>
      <c r="AS416" s="275"/>
      <c r="AT416" s="266" t="str">
        <f ca="1">IFERROR(IF(INDIRECT("'ENROLLMENT'!" &amp; SUBSTITUTE(ADDRESS(1,MATCH(AT$349,#REF!,0),4),"1","") &amp; $AC166 )="","",INDIRECT("'ENROLLMENT'!" &amp; SUBSTITUTE(ADDRESS(1,MATCH(AT$349,#REF!,0),4),"1","") &amp; $AC166 )),"")</f>
        <v/>
      </c>
      <c r="AU416" s="267"/>
      <c r="AV416" s="51"/>
    </row>
    <row r="417" spans="14:48" ht="24.95" hidden="1" customHeight="1" thickTop="1" thickBot="1">
      <c r="N417" s="173" t="str">
        <f ca="1">IFERROR(IF(VLOOKUP($F167,ENROLLMENT.DATA\MASTER.TABLE\\RNK,( COLUMN(INDIRECT(#REF!&amp;"\"&amp;"PGA"&amp;"\RANGE")) - COLUMN(ENROLLMENT.DATA\RNK\RANGE) +1 ),0) = "","",LEFT($AF417,7)),"")</f>
        <v/>
      </c>
      <c r="T417" s="171"/>
      <c r="AB417" s="313" t="str">
        <f t="shared" ca="1" si="410"/>
        <v/>
      </c>
      <c r="AC417" s="313"/>
      <c r="AD417" s="313"/>
      <c r="AE417" s="314"/>
      <c r="AF417" s="289" t="str">
        <f ca="1">IFERROR(IF(INDIRECT("'ENROLLMENT'!" &amp; SUBSTITUTE(ADDRESS(1,MATCH(AF$349,#REF!,0),4),"1","") &amp; $AC167 )="","",INDIRECT("'ENROLLMENT'!" &amp; SUBSTITUTE(ADDRESS(1,MATCH(AF$349,#REF!,0),4),"1","") &amp; $AC167 )),"")</f>
        <v/>
      </c>
      <c r="AG417" s="290"/>
      <c r="AH417" s="284" t="str">
        <f ca="1">IFERROR(IF(INDIRECT("'ENROLLMENT'!" &amp; SUBSTITUTE(ADDRESS(1,MATCH(AH$349,#REF!,0),4),"1","") &amp; $AC167 )="","",INDIRECT("'ENROLLMENT'!" &amp; SUBSTITUTE(ADDRESS(1,MATCH(AH$349,#REF!,0),4),"1","") &amp; $AC167 )),"")&amp;  IFERROR(IF(INDIRECT("'ENROLLMENT'!" &amp; SUBSTITUTE(ADDRESS(1,MATCH(AL$349,#REF!,0),4),"1","") &amp; $AC167 )="",""," / "&amp;INDIRECT("'ENROLLMENT'!" &amp; SUBSTITUTE(ADDRESS(1,MATCH(AL$349,#REF!,0),4),"1","") &amp; $AC167 )),"")</f>
        <v/>
      </c>
      <c r="AI417" s="285"/>
      <c r="AJ417" s="285"/>
      <c r="AK417" s="285"/>
      <c r="AL417" s="285"/>
      <c r="AM417" s="285"/>
      <c r="AN417" s="286"/>
      <c r="AO417" s="276" t="str">
        <f ca="1">IFERROR(IF(INDIRECT("'ENROLLMENT'!" &amp; SUBSTITUTE(ADDRESS(1,MATCH(AO$349,#REF!,0),4),"1","") &amp; $AC167 )="","",INDIRECT("'ENROLLMENT'!" &amp; SUBSTITUTE(ADDRESS(1,MATCH(AO$349,#REF!,0),4),"1","") &amp; $AC167 )),"")</f>
        <v/>
      </c>
      <c r="AP417" s="277"/>
      <c r="AQ417" s="47" t="str">
        <f ca="1">IFERROR(IF(INDIRECT("'ENROLLMENT'!" &amp; SUBSTITUTE(ADDRESS(1,MATCH(AQ$349,#REF!,0),4),"1","") &amp; $AC167 )="","",INDIRECT("'ENROLLMENT'!" &amp; SUBSTITUTE(ADDRESS(1,MATCH(AQ$349,#REF!,0),4),"1","") &amp; $AC167 )),"")</f>
        <v/>
      </c>
      <c r="AR417" s="272" t="str">
        <f ca="1">IFERROR(IF(INDIRECT("'ENROLLMENT'!" &amp; SUBSTITUTE(ADDRESS(1,MATCH(AR$349,#REF!,0),4),"1","") &amp; $AC167 )="","",INDIRECT("'ENROLLMENT'!" &amp; SUBSTITUTE(ADDRESS(1,MATCH(AR$349,#REF!,0),4),"1","") &amp; $AC167 )),"")</f>
        <v/>
      </c>
      <c r="AS417" s="273"/>
      <c r="AT417" s="268" t="str">
        <f ca="1">IFERROR(IF(INDIRECT("'ENROLLMENT'!" &amp; SUBSTITUTE(ADDRESS(1,MATCH(AT$349,#REF!,0),4),"1","") &amp; $AC167 )="","",INDIRECT("'ENROLLMENT'!" &amp; SUBSTITUTE(ADDRESS(1,MATCH(AT$349,#REF!,0),4),"1","") &amp; $AC167 )),"")</f>
        <v/>
      </c>
      <c r="AU417" s="269"/>
      <c r="AV417" s="51"/>
    </row>
    <row r="418" spans="14:48" ht="24.95" hidden="1" customHeight="1" thickTop="1" thickBot="1">
      <c r="N418" s="209" t="str">
        <f ca="1">IFERROR(IF(VLOOKUP($F168,ENROLLMENT.DATA\MASTER.TABLE\\RNK,( COLUMN(INDIRECT(#REF!&amp;"\"&amp;"PGA"&amp;"\RANGE")) - COLUMN(ENROLLMENT.DATA\RNK\RANGE) +1 ),0) = "","",LEFT($AF418,7)),"")</f>
        <v/>
      </c>
      <c r="T418" s="170"/>
      <c r="AB418" s="313" t="str">
        <f t="shared" ca="1" si="410"/>
        <v/>
      </c>
      <c r="AC418" s="313"/>
      <c r="AD418" s="313"/>
      <c r="AE418" s="314"/>
      <c r="AF418" s="291" t="str">
        <f ca="1">IFERROR(IF(INDIRECT("'ENROLLMENT'!" &amp; SUBSTITUTE(ADDRESS(1,MATCH(AF$349,#REF!,0),4),"1","") &amp; $AC168 )="","",INDIRECT("'ENROLLMENT'!" &amp; SUBSTITUTE(ADDRESS(1,MATCH(AF$349,#REF!,0),4),"1","") &amp; $AC168 )),"")</f>
        <v/>
      </c>
      <c r="AG418" s="292"/>
      <c r="AH418" s="281" t="str">
        <f ca="1">IFERROR(IF(INDIRECT("'ENROLLMENT'!" &amp; SUBSTITUTE(ADDRESS(1,MATCH(AH$349,#REF!,0),4),"1","") &amp; $AC168 )="","",INDIRECT("'ENROLLMENT'!" &amp; SUBSTITUTE(ADDRESS(1,MATCH(AH$349,#REF!,0),4),"1","") &amp; $AC168 )),"")&amp;  IFERROR(IF(INDIRECT("'ENROLLMENT'!" &amp; SUBSTITUTE(ADDRESS(1,MATCH(AL$349,#REF!,0),4),"1","") &amp; $AC168 )="",""," / "&amp;INDIRECT("'ENROLLMENT'!" &amp; SUBSTITUTE(ADDRESS(1,MATCH(AL$349,#REF!,0),4),"1","") &amp; $AC168 )),"")</f>
        <v/>
      </c>
      <c r="AI418" s="282"/>
      <c r="AJ418" s="282"/>
      <c r="AK418" s="282"/>
      <c r="AL418" s="282"/>
      <c r="AM418" s="282"/>
      <c r="AN418" s="283"/>
      <c r="AO418" s="278" t="str">
        <f ca="1">IFERROR(IF(INDIRECT("'ENROLLMENT'!" &amp; SUBSTITUTE(ADDRESS(1,MATCH(AO$349,#REF!,0),4),"1","") &amp; $AC168 )="","",INDIRECT("'ENROLLMENT'!" &amp; SUBSTITUTE(ADDRESS(1,MATCH(AO$349,#REF!,0),4),"1","") &amp; $AC168 )),"")</f>
        <v/>
      </c>
      <c r="AP418" s="279"/>
      <c r="AQ418" s="46" t="str">
        <f ca="1">IFERROR(IF(INDIRECT("'ENROLLMENT'!" &amp; SUBSTITUTE(ADDRESS(1,MATCH(AQ$349,#REF!,0),4),"1","") &amp; $AC168 )="","",INDIRECT("'ENROLLMENT'!" &amp; SUBSTITUTE(ADDRESS(1,MATCH(AQ$349,#REF!,0),4),"1","") &amp; $AC168 )),"")</f>
        <v/>
      </c>
      <c r="AR418" s="274" t="str">
        <f ca="1">IFERROR(IF(INDIRECT("'ENROLLMENT'!" &amp; SUBSTITUTE(ADDRESS(1,MATCH(AR$349,#REF!,0),4),"1","") &amp; $AC168 )="","",INDIRECT("'ENROLLMENT'!" &amp; SUBSTITUTE(ADDRESS(1,MATCH(AR$349,#REF!,0),4),"1","") &amp; $AC168 )),"")</f>
        <v/>
      </c>
      <c r="AS418" s="275"/>
      <c r="AT418" s="266" t="str">
        <f ca="1">IFERROR(IF(INDIRECT("'ENROLLMENT'!" &amp; SUBSTITUTE(ADDRESS(1,MATCH(AT$349,#REF!,0),4),"1","") &amp; $AC168 )="","",INDIRECT("'ENROLLMENT'!" &amp; SUBSTITUTE(ADDRESS(1,MATCH(AT$349,#REF!,0),4),"1","") &amp; $AC168 )),"")</f>
        <v/>
      </c>
      <c r="AU418" s="267"/>
      <c r="AV418" s="51"/>
    </row>
    <row r="419" spans="14:48" ht="24.95" hidden="1" customHeight="1" thickTop="1" thickBot="1">
      <c r="N419" s="173" t="str">
        <f ca="1">IFERROR(IF(VLOOKUP($F169,ENROLLMENT.DATA\MASTER.TABLE\\RNK,( COLUMN(INDIRECT(#REF!&amp;"\"&amp;"PGA"&amp;"\RANGE")) - COLUMN(ENROLLMENT.DATA\RNK\RANGE) +1 ),0) = "","",LEFT($AF419,7)),"")</f>
        <v/>
      </c>
      <c r="T419" s="171"/>
      <c r="AB419" s="313" t="str">
        <f t="shared" ca="1" si="410"/>
        <v/>
      </c>
      <c r="AC419" s="313"/>
      <c r="AD419" s="313"/>
      <c r="AE419" s="314"/>
      <c r="AF419" s="289" t="str">
        <f ca="1">IFERROR(IF(INDIRECT("'ENROLLMENT'!" &amp; SUBSTITUTE(ADDRESS(1,MATCH(AF$349,#REF!,0),4),"1","") &amp; $AC169 )="","",INDIRECT("'ENROLLMENT'!" &amp; SUBSTITUTE(ADDRESS(1,MATCH(AF$349,#REF!,0),4),"1","") &amp; $AC169 )),"")</f>
        <v/>
      </c>
      <c r="AG419" s="290"/>
      <c r="AH419" s="284" t="str">
        <f ca="1">IFERROR(IF(INDIRECT("'ENROLLMENT'!" &amp; SUBSTITUTE(ADDRESS(1,MATCH(AH$349,#REF!,0),4),"1","") &amp; $AC169 )="","",INDIRECT("'ENROLLMENT'!" &amp; SUBSTITUTE(ADDRESS(1,MATCH(AH$349,#REF!,0),4),"1","") &amp; $AC169 )),"")&amp;  IFERROR(IF(INDIRECT("'ENROLLMENT'!" &amp; SUBSTITUTE(ADDRESS(1,MATCH(AL$349,#REF!,0),4),"1","") &amp; $AC169 )="",""," / "&amp;INDIRECT("'ENROLLMENT'!" &amp; SUBSTITUTE(ADDRESS(1,MATCH(AL$349,#REF!,0),4),"1","") &amp; $AC169 )),"")</f>
        <v/>
      </c>
      <c r="AI419" s="285"/>
      <c r="AJ419" s="285"/>
      <c r="AK419" s="285"/>
      <c r="AL419" s="285"/>
      <c r="AM419" s="285"/>
      <c r="AN419" s="286"/>
      <c r="AO419" s="276" t="str">
        <f ca="1">IFERROR(IF(INDIRECT("'ENROLLMENT'!" &amp; SUBSTITUTE(ADDRESS(1,MATCH(AO$349,#REF!,0),4),"1","") &amp; $AC169 )="","",INDIRECT("'ENROLLMENT'!" &amp; SUBSTITUTE(ADDRESS(1,MATCH(AO$349,#REF!,0),4),"1","") &amp; $AC169 )),"")</f>
        <v/>
      </c>
      <c r="AP419" s="277"/>
      <c r="AQ419" s="47" t="str">
        <f ca="1">IFERROR(IF(INDIRECT("'ENROLLMENT'!" &amp; SUBSTITUTE(ADDRESS(1,MATCH(AQ$349,#REF!,0),4),"1","") &amp; $AC169 )="","",INDIRECT("'ENROLLMENT'!" &amp; SUBSTITUTE(ADDRESS(1,MATCH(AQ$349,#REF!,0),4),"1","") &amp; $AC169 )),"")</f>
        <v/>
      </c>
      <c r="AR419" s="272" t="str">
        <f ca="1">IFERROR(IF(INDIRECT("'ENROLLMENT'!" &amp; SUBSTITUTE(ADDRESS(1,MATCH(AR$349,#REF!,0),4),"1","") &amp; $AC169 )="","",INDIRECT("'ENROLLMENT'!" &amp; SUBSTITUTE(ADDRESS(1,MATCH(AR$349,#REF!,0),4),"1","") &amp; $AC169 )),"")</f>
        <v/>
      </c>
      <c r="AS419" s="273"/>
      <c r="AT419" s="268" t="str">
        <f ca="1">IFERROR(IF(INDIRECT("'ENROLLMENT'!" &amp; SUBSTITUTE(ADDRESS(1,MATCH(AT$349,#REF!,0),4),"1","") &amp; $AC169 )="","",INDIRECT("'ENROLLMENT'!" &amp; SUBSTITUTE(ADDRESS(1,MATCH(AT$349,#REF!,0),4),"1","") &amp; $AC169 )),"")</f>
        <v/>
      </c>
      <c r="AU419" s="269"/>
      <c r="AV419" s="51"/>
    </row>
    <row r="420" spans="14:48" ht="24.95" hidden="1" customHeight="1" thickTop="1" thickBot="1">
      <c r="N420" s="209" t="str">
        <f ca="1">IFERROR(IF(VLOOKUP($F170,ENROLLMENT.DATA\MASTER.TABLE\\RNK,( COLUMN(INDIRECT(#REF!&amp;"\"&amp;"PGA"&amp;"\RANGE")) - COLUMN(ENROLLMENT.DATA\RNK\RANGE) +1 ),0) = "","",LEFT($AF420,7)),"")</f>
        <v/>
      </c>
      <c r="T420" s="170"/>
      <c r="AB420" s="313" t="str">
        <f t="shared" ca="1" si="410"/>
        <v/>
      </c>
      <c r="AC420" s="313"/>
      <c r="AD420" s="313"/>
      <c r="AE420" s="314"/>
      <c r="AF420" s="291" t="str">
        <f ca="1">IFERROR(IF(INDIRECT("'ENROLLMENT'!" &amp; SUBSTITUTE(ADDRESS(1,MATCH(AF$349,#REF!,0),4),"1","") &amp; $AC170 )="","",INDIRECT("'ENROLLMENT'!" &amp; SUBSTITUTE(ADDRESS(1,MATCH(AF$349,#REF!,0),4),"1","") &amp; $AC170 )),"")</f>
        <v/>
      </c>
      <c r="AG420" s="292"/>
      <c r="AH420" s="281" t="str">
        <f ca="1">IFERROR(IF(INDIRECT("'ENROLLMENT'!" &amp; SUBSTITUTE(ADDRESS(1,MATCH(AH$349,#REF!,0),4),"1","") &amp; $AC170 )="","",INDIRECT("'ENROLLMENT'!" &amp; SUBSTITUTE(ADDRESS(1,MATCH(AH$349,#REF!,0),4),"1","") &amp; $AC170 )),"")&amp;  IFERROR(IF(INDIRECT("'ENROLLMENT'!" &amp; SUBSTITUTE(ADDRESS(1,MATCH(AL$349,#REF!,0),4),"1","") &amp; $AC170 )="",""," / "&amp;INDIRECT("'ENROLLMENT'!" &amp; SUBSTITUTE(ADDRESS(1,MATCH(AL$349,#REF!,0),4),"1","") &amp; $AC170 )),"")</f>
        <v/>
      </c>
      <c r="AI420" s="282"/>
      <c r="AJ420" s="282"/>
      <c r="AK420" s="282"/>
      <c r="AL420" s="282"/>
      <c r="AM420" s="282"/>
      <c r="AN420" s="283"/>
      <c r="AO420" s="278" t="str">
        <f ca="1">IFERROR(IF(INDIRECT("'ENROLLMENT'!" &amp; SUBSTITUTE(ADDRESS(1,MATCH(AO$349,#REF!,0),4),"1","") &amp; $AC170 )="","",INDIRECT("'ENROLLMENT'!" &amp; SUBSTITUTE(ADDRESS(1,MATCH(AO$349,#REF!,0),4),"1","") &amp; $AC170 )),"")</f>
        <v/>
      </c>
      <c r="AP420" s="279"/>
      <c r="AQ420" s="46" t="str">
        <f ca="1">IFERROR(IF(INDIRECT("'ENROLLMENT'!" &amp; SUBSTITUTE(ADDRESS(1,MATCH(AQ$349,#REF!,0),4),"1","") &amp; $AC170 )="","",INDIRECT("'ENROLLMENT'!" &amp; SUBSTITUTE(ADDRESS(1,MATCH(AQ$349,#REF!,0),4),"1","") &amp; $AC170 )),"")</f>
        <v/>
      </c>
      <c r="AR420" s="274" t="str">
        <f ca="1">IFERROR(IF(INDIRECT("'ENROLLMENT'!" &amp; SUBSTITUTE(ADDRESS(1,MATCH(AR$349,#REF!,0),4),"1","") &amp; $AC170 )="","",INDIRECT("'ENROLLMENT'!" &amp; SUBSTITUTE(ADDRESS(1,MATCH(AR$349,#REF!,0),4),"1","") &amp; $AC170 )),"")</f>
        <v/>
      </c>
      <c r="AS420" s="275"/>
      <c r="AT420" s="266" t="str">
        <f ca="1">IFERROR(IF(INDIRECT("'ENROLLMENT'!" &amp; SUBSTITUTE(ADDRESS(1,MATCH(AT$349,#REF!,0),4),"1","") &amp; $AC170 )="","",INDIRECT("'ENROLLMENT'!" &amp; SUBSTITUTE(ADDRESS(1,MATCH(AT$349,#REF!,0),4),"1","") &amp; $AC170 )),"")</f>
        <v/>
      </c>
      <c r="AU420" s="267"/>
      <c r="AV420" s="51"/>
    </row>
    <row r="421" spans="14:48" ht="24.95" hidden="1" customHeight="1" thickTop="1" thickBot="1">
      <c r="N421" s="173" t="str">
        <f ca="1">IFERROR(IF(VLOOKUP($F171,ENROLLMENT.DATA\MASTER.TABLE\\RNK,( COLUMN(INDIRECT(#REF!&amp;"\"&amp;"PGA"&amp;"\RANGE")) - COLUMN(ENROLLMENT.DATA\RNK\RANGE) +1 ),0) = "","",LEFT($AF421,7)),"")</f>
        <v/>
      </c>
      <c r="T421" s="171"/>
      <c r="AB421" s="313" t="str">
        <f t="shared" ca="1" si="410"/>
        <v/>
      </c>
      <c r="AC421" s="313"/>
      <c r="AD421" s="313"/>
      <c r="AE421" s="314"/>
      <c r="AF421" s="289" t="str">
        <f ca="1">IFERROR(IF(INDIRECT("'ENROLLMENT'!" &amp; SUBSTITUTE(ADDRESS(1,MATCH(AF$349,#REF!,0),4),"1","") &amp; $AC171 )="","",INDIRECT("'ENROLLMENT'!" &amp; SUBSTITUTE(ADDRESS(1,MATCH(AF$349,#REF!,0),4),"1","") &amp; $AC171 )),"")</f>
        <v/>
      </c>
      <c r="AG421" s="290"/>
      <c r="AH421" s="284" t="str">
        <f ca="1">IFERROR(IF(INDIRECT("'ENROLLMENT'!" &amp; SUBSTITUTE(ADDRESS(1,MATCH(AH$349,#REF!,0),4),"1","") &amp; $AC171 )="","",INDIRECT("'ENROLLMENT'!" &amp; SUBSTITUTE(ADDRESS(1,MATCH(AH$349,#REF!,0),4),"1","") &amp; $AC171 )),"")&amp;  IFERROR(IF(INDIRECT("'ENROLLMENT'!" &amp; SUBSTITUTE(ADDRESS(1,MATCH(AL$349,#REF!,0),4),"1","") &amp; $AC171 )="",""," / "&amp;INDIRECT("'ENROLLMENT'!" &amp; SUBSTITUTE(ADDRESS(1,MATCH(AL$349,#REF!,0),4),"1","") &amp; $AC171 )),"")</f>
        <v/>
      </c>
      <c r="AI421" s="285"/>
      <c r="AJ421" s="285"/>
      <c r="AK421" s="285"/>
      <c r="AL421" s="285"/>
      <c r="AM421" s="285"/>
      <c r="AN421" s="286"/>
      <c r="AO421" s="276" t="str">
        <f ca="1">IFERROR(IF(INDIRECT("'ENROLLMENT'!" &amp; SUBSTITUTE(ADDRESS(1,MATCH(AO$349,#REF!,0),4),"1","") &amp; $AC171 )="","",INDIRECT("'ENROLLMENT'!" &amp; SUBSTITUTE(ADDRESS(1,MATCH(AO$349,#REF!,0),4),"1","") &amp; $AC171 )),"")</f>
        <v/>
      </c>
      <c r="AP421" s="277"/>
      <c r="AQ421" s="47" t="str">
        <f ca="1">IFERROR(IF(INDIRECT("'ENROLLMENT'!" &amp; SUBSTITUTE(ADDRESS(1,MATCH(AQ$349,#REF!,0),4),"1","") &amp; $AC171 )="","",INDIRECT("'ENROLLMENT'!" &amp; SUBSTITUTE(ADDRESS(1,MATCH(AQ$349,#REF!,0),4),"1","") &amp; $AC171 )),"")</f>
        <v/>
      </c>
      <c r="AR421" s="272" t="str">
        <f ca="1">IFERROR(IF(INDIRECT("'ENROLLMENT'!" &amp; SUBSTITUTE(ADDRESS(1,MATCH(AR$349,#REF!,0),4),"1","") &amp; $AC171 )="","",INDIRECT("'ENROLLMENT'!" &amp; SUBSTITUTE(ADDRESS(1,MATCH(AR$349,#REF!,0),4),"1","") &amp; $AC171 )),"")</f>
        <v/>
      </c>
      <c r="AS421" s="273"/>
      <c r="AT421" s="268" t="str">
        <f ca="1">IFERROR(IF(INDIRECT("'ENROLLMENT'!" &amp; SUBSTITUTE(ADDRESS(1,MATCH(AT$349,#REF!,0),4),"1","") &amp; $AC171 )="","",INDIRECT("'ENROLLMENT'!" &amp; SUBSTITUTE(ADDRESS(1,MATCH(AT$349,#REF!,0),4),"1","") &amp; $AC171 )),"")</f>
        <v/>
      </c>
      <c r="AU421" s="269"/>
      <c r="AV421" s="51"/>
    </row>
    <row r="422" spans="14:48" ht="24.95" hidden="1" customHeight="1" thickTop="1" thickBot="1">
      <c r="N422" s="209" t="str">
        <f ca="1">IFERROR(IF(VLOOKUP($F172,ENROLLMENT.DATA\MASTER.TABLE\\RNK,( COLUMN(INDIRECT(#REF!&amp;"\"&amp;"PGA"&amp;"\RANGE")) - COLUMN(ENROLLMENT.DATA\RNK\RANGE) +1 ),0) = "","",LEFT($AF422,7)),"")</f>
        <v/>
      </c>
      <c r="T422" s="170"/>
      <c r="AB422" s="313" t="str">
        <f t="shared" ca="1" si="410"/>
        <v/>
      </c>
      <c r="AC422" s="313"/>
      <c r="AD422" s="313"/>
      <c r="AE422" s="314"/>
      <c r="AF422" s="291" t="str">
        <f ca="1">IFERROR(IF(INDIRECT("'ENROLLMENT'!" &amp; SUBSTITUTE(ADDRESS(1,MATCH(AF$349,#REF!,0),4),"1","") &amp; $AC172 )="","",INDIRECT("'ENROLLMENT'!" &amp; SUBSTITUTE(ADDRESS(1,MATCH(AF$349,#REF!,0),4),"1","") &amp; $AC172 )),"")</f>
        <v/>
      </c>
      <c r="AG422" s="292"/>
      <c r="AH422" s="281" t="str">
        <f ca="1">IFERROR(IF(INDIRECT("'ENROLLMENT'!" &amp; SUBSTITUTE(ADDRESS(1,MATCH(AH$349,#REF!,0),4),"1","") &amp; $AC172 )="","",INDIRECT("'ENROLLMENT'!" &amp; SUBSTITUTE(ADDRESS(1,MATCH(AH$349,#REF!,0),4),"1","") &amp; $AC172 )),"")&amp;  IFERROR(IF(INDIRECT("'ENROLLMENT'!" &amp; SUBSTITUTE(ADDRESS(1,MATCH(AL$349,#REF!,0),4),"1","") &amp; $AC172 )="",""," / "&amp;INDIRECT("'ENROLLMENT'!" &amp; SUBSTITUTE(ADDRESS(1,MATCH(AL$349,#REF!,0),4),"1","") &amp; $AC172 )),"")</f>
        <v/>
      </c>
      <c r="AI422" s="282"/>
      <c r="AJ422" s="282"/>
      <c r="AK422" s="282"/>
      <c r="AL422" s="282"/>
      <c r="AM422" s="282"/>
      <c r="AN422" s="283"/>
      <c r="AO422" s="278" t="str">
        <f ca="1">IFERROR(IF(INDIRECT("'ENROLLMENT'!" &amp; SUBSTITUTE(ADDRESS(1,MATCH(AO$349,#REF!,0),4),"1","") &amp; $AC172 )="","",INDIRECT("'ENROLLMENT'!" &amp; SUBSTITUTE(ADDRESS(1,MATCH(AO$349,#REF!,0),4),"1","") &amp; $AC172 )),"")</f>
        <v/>
      </c>
      <c r="AP422" s="279"/>
      <c r="AQ422" s="46" t="str">
        <f ca="1">IFERROR(IF(INDIRECT("'ENROLLMENT'!" &amp; SUBSTITUTE(ADDRESS(1,MATCH(AQ$349,#REF!,0),4),"1","") &amp; $AC172 )="","",INDIRECT("'ENROLLMENT'!" &amp; SUBSTITUTE(ADDRESS(1,MATCH(AQ$349,#REF!,0),4),"1","") &amp; $AC172 )),"")</f>
        <v/>
      </c>
      <c r="AR422" s="274" t="str">
        <f ca="1">IFERROR(IF(INDIRECT("'ENROLLMENT'!" &amp; SUBSTITUTE(ADDRESS(1,MATCH(AR$349,#REF!,0),4),"1","") &amp; $AC172 )="","",INDIRECT("'ENROLLMENT'!" &amp; SUBSTITUTE(ADDRESS(1,MATCH(AR$349,#REF!,0),4),"1","") &amp; $AC172 )),"")</f>
        <v/>
      </c>
      <c r="AS422" s="275"/>
      <c r="AT422" s="266" t="str">
        <f ca="1">IFERROR(IF(INDIRECT("'ENROLLMENT'!" &amp; SUBSTITUTE(ADDRESS(1,MATCH(AT$349,#REF!,0),4),"1","") &amp; $AC172 )="","",INDIRECT("'ENROLLMENT'!" &amp; SUBSTITUTE(ADDRESS(1,MATCH(AT$349,#REF!,0),4),"1","") &amp; $AC172 )),"")</f>
        <v/>
      </c>
      <c r="AU422" s="267"/>
      <c r="AV422" s="51"/>
    </row>
    <row r="423" spans="14:48" ht="24.95" hidden="1" customHeight="1" thickTop="1" thickBot="1">
      <c r="N423" s="173" t="str">
        <f ca="1">IFERROR(IF(VLOOKUP($F173,ENROLLMENT.DATA\MASTER.TABLE\\RNK,( COLUMN(INDIRECT(#REF!&amp;"\"&amp;"PGA"&amp;"\RANGE")) - COLUMN(ENROLLMENT.DATA\RNK\RANGE) +1 ),0) = "","",LEFT($AF423,7)),"")</f>
        <v/>
      </c>
      <c r="T423" s="171"/>
      <c r="AB423" s="313" t="str">
        <f t="shared" ca="1" si="410"/>
        <v/>
      </c>
      <c r="AC423" s="313"/>
      <c r="AD423" s="313"/>
      <c r="AE423" s="314"/>
      <c r="AF423" s="289" t="str">
        <f ca="1">IFERROR(IF(INDIRECT("'ENROLLMENT'!" &amp; SUBSTITUTE(ADDRESS(1,MATCH(AF$349,#REF!,0),4),"1","") &amp; $AC173 )="","",INDIRECT("'ENROLLMENT'!" &amp; SUBSTITUTE(ADDRESS(1,MATCH(AF$349,#REF!,0),4),"1","") &amp; $AC173 )),"")</f>
        <v/>
      </c>
      <c r="AG423" s="290"/>
      <c r="AH423" s="284" t="str">
        <f ca="1">IFERROR(IF(INDIRECT("'ENROLLMENT'!" &amp; SUBSTITUTE(ADDRESS(1,MATCH(AH$349,#REF!,0),4),"1","") &amp; $AC173 )="","",INDIRECT("'ENROLLMENT'!" &amp; SUBSTITUTE(ADDRESS(1,MATCH(AH$349,#REF!,0),4),"1","") &amp; $AC173 )),"")&amp;  IFERROR(IF(INDIRECT("'ENROLLMENT'!" &amp; SUBSTITUTE(ADDRESS(1,MATCH(AL$349,#REF!,0),4),"1","") &amp; $AC173 )="",""," / "&amp;INDIRECT("'ENROLLMENT'!" &amp; SUBSTITUTE(ADDRESS(1,MATCH(AL$349,#REF!,0),4),"1","") &amp; $AC173 )),"")</f>
        <v/>
      </c>
      <c r="AI423" s="285"/>
      <c r="AJ423" s="285"/>
      <c r="AK423" s="285"/>
      <c r="AL423" s="285"/>
      <c r="AM423" s="285"/>
      <c r="AN423" s="286"/>
      <c r="AO423" s="276" t="str">
        <f ca="1">IFERROR(IF(INDIRECT("'ENROLLMENT'!" &amp; SUBSTITUTE(ADDRESS(1,MATCH(AO$349,#REF!,0),4),"1","") &amp; $AC173 )="","",INDIRECT("'ENROLLMENT'!" &amp; SUBSTITUTE(ADDRESS(1,MATCH(AO$349,#REF!,0),4),"1","") &amp; $AC173 )),"")</f>
        <v/>
      </c>
      <c r="AP423" s="277"/>
      <c r="AQ423" s="47" t="str">
        <f ca="1">IFERROR(IF(INDIRECT("'ENROLLMENT'!" &amp; SUBSTITUTE(ADDRESS(1,MATCH(AQ$349,#REF!,0),4),"1","") &amp; $AC173 )="","",INDIRECT("'ENROLLMENT'!" &amp; SUBSTITUTE(ADDRESS(1,MATCH(AQ$349,#REF!,0),4),"1","") &amp; $AC173 )),"")</f>
        <v/>
      </c>
      <c r="AR423" s="272" t="str">
        <f ca="1">IFERROR(IF(INDIRECT("'ENROLLMENT'!" &amp; SUBSTITUTE(ADDRESS(1,MATCH(AR$349,#REF!,0),4),"1","") &amp; $AC173 )="","",INDIRECT("'ENROLLMENT'!" &amp; SUBSTITUTE(ADDRESS(1,MATCH(AR$349,#REF!,0),4),"1","") &amp; $AC173 )),"")</f>
        <v/>
      </c>
      <c r="AS423" s="273"/>
      <c r="AT423" s="268" t="str">
        <f ca="1">IFERROR(IF(INDIRECT("'ENROLLMENT'!" &amp; SUBSTITUTE(ADDRESS(1,MATCH(AT$349,#REF!,0),4),"1","") &amp; $AC173 )="","",INDIRECT("'ENROLLMENT'!" &amp; SUBSTITUTE(ADDRESS(1,MATCH(AT$349,#REF!,0),4),"1","") &amp; $AC173 )),"")</f>
        <v/>
      </c>
      <c r="AU423" s="269"/>
      <c r="AV423" s="51"/>
    </row>
    <row r="424" spans="14:48" ht="24.95" hidden="1" customHeight="1" thickTop="1" thickBot="1">
      <c r="N424" s="209" t="str">
        <f ca="1">IFERROR(IF(VLOOKUP($F174,ENROLLMENT.DATA\MASTER.TABLE\\RNK,( COLUMN(INDIRECT(#REF!&amp;"\"&amp;"PGA"&amp;"\RANGE")) - COLUMN(ENROLLMENT.DATA\RNK\RANGE) +1 ),0) = "","",LEFT($AF424,7)),"")</f>
        <v/>
      </c>
      <c r="T424" s="170"/>
      <c r="AB424" s="313" t="str">
        <f t="shared" ca="1" si="410"/>
        <v/>
      </c>
      <c r="AC424" s="313"/>
      <c r="AD424" s="313"/>
      <c r="AE424" s="314"/>
      <c r="AF424" s="291" t="str">
        <f ca="1">IFERROR(IF(INDIRECT("'ENROLLMENT'!" &amp; SUBSTITUTE(ADDRESS(1,MATCH(AF$349,#REF!,0),4),"1","") &amp; $AC174 )="","",INDIRECT("'ENROLLMENT'!" &amp; SUBSTITUTE(ADDRESS(1,MATCH(AF$349,#REF!,0),4),"1","") &amp; $AC174 )),"")</f>
        <v/>
      </c>
      <c r="AG424" s="292"/>
      <c r="AH424" s="281" t="str">
        <f ca="1">IFERROR(IF(INDIRECT("'ENROLLMENT'!" &amp; SUBSTITUTE(ADDRESS(1,MATCH(AH$349,#REF!,0),4),"1","") &amp; $AC174 )="","",INDIRECT("'ENROLLMENT'!" &amp; SUBSTITUTE(ADDRESS(1,MATCH(AH$349,#REF!,0),4),"1","") &amp; $AC174 )),"")&amp;  IFERROR(IF(INDIRECT("'ENROLLMENT'!" &amp; SUBSTITUTE(ADDRESS(1,MATCH(AL$349,#REF!,0),4),"1","") &amp; $AC174 )="",""," / "&amp;INDIRECT("'ENROLLMENT'!" &amp; SUBSTITUTE(ADDRESS(1,MATCH(AL$349,#REF!,0),4),"1","") &amp; $AC174 )),"")</f>
        <v/>
      </c>
      <c r="AI424" s="282"/>
      <c r="AJ424" s="282"/>
      <c r="AK424" s="282"/>
      <c r="AL424" s="282"/>
      <c r="AM424" s="282"/>
      <c r="AN424" s="283"/>
      <c r="AO424" s="278" t="str">
        <f ca="1">IFERROR(IF(INDIRECT("'ENROLLMENT'!" &amp; SUBSTITUTE(ADDRESS(1,MATCH(AO$349,#REF!,0),4),"1","") &amp; $AC174 )="","",INDIRECT("'ENROLLMENT'!" &amp; SUBSTITUTE(ADDRESS(1,MATCH(AO$349,#REF!,0),4),"1","") &amp; $AC174 )),"")</f>
        <v/>
      </c>
      <c r="AP424" s="279"/>
      <c r="AQ424" s="46" t="str">
        <f ca="1">IFERROR(IF(INDIRECT("'ENROLLMENT'!" &amp; SUBSTITUTE(ADDRESS(1,MATCH(AQ$349,#REF!,0),4),"1","") &amp; $AC174 )="","",INDIRECT("'ENROLLMENT'!" &amp; SUBSTITUTE(ADDRESS(1,MATCH(AQ$349,#REF!,0),4),"1","") &amp; $AC174 )),"")</f>
        <v/>
      </c>
      <c r="AR424" s="274" t="str">
        <f ca="1">IFERROR(IF(INDIRECT("'ENROLLMENT'!" &amp; SUBSTITUTE(ADDRESS(1,MATCH(AR$349,#REF!,0),4),"1","") &amp; $AC174 )="","",INDIRECT("'ENROLLMENT'!" &amp; SUBSTITUTE(ADDRESS(1,MATCH(AR$349,#REF!,0),4),"1","") &amp; $AC174 )),"")</f>
        <v/>
      </c>
      <c r="AS424" s="275"/>
      <c r="AT424" s="266" t="str">
        <f ca="1">IFERROR(IF(INDIRECT("'ENROLLMENT'!" &amp; SUBSTITUTE(ADDRESS(1,MATCH(AT$349,#REF!,0),4),"1","") &amp; $AC174 )="","",INDIRECT("'ENROLLMENT'!" &amp; SUBSTITUTE(ADDRESS(1,MATCH(AT$349,#REF!,0),4),"1","") &amp; $AC174 )),"")</f>
        <v/>
      </c>
      <c r="AU424" s="267"/>
      <c r="AV424" s="51"/>
    </row>
    <row r="425" spans="14:48" ht="24.95" hidden="1" customHeight="1" thickTop="1" thickBot="1">
      <c r="N425" s="173" t="str">
        <f ca="1">IFERROR(IF(VLOOKUP($F175,ENROLLMENT.DATA\MASTER.TABLE\\RNK,( COLUMN(INDIRECT(#REF!&amp;"\"&amp;"PGA"&amp;"\RANGE")) - COLUMN(ENROLLMENT.DATA\RNK\RANGE) +1 ),0) = "","",LEFT($AF425,7)),"")</f>
        <v/>
      </c>
      <c r="T425" s="171"/>
      <c r="AB425" s="313" t="str">
        <f t="shared" ca="1" si="410"/>
        <v/>
      </c>
      <c r="AC425" s="313"/>
      <c r="AD425" s="313"/>
      <c r="AE425" s="314"/>
      <c r="AF425" s="289" t="str">
        <f ca="1">IFERROR(IF(INDIRECT("'ENROLLMENT'!" &amp; SUBSTITUTE(ADDRESS(1,MATCH(AF$349,#REF!,0),4),"1","") &amp; $AC175 )="","",INDIRECT("'ENROLLMENT'!" &amp; SUBSTITUTE(ADDRESS(1,MATCH(AF$349,#REF!,0),4),"1","") &amp; $AC175 )),"")</f>
        <v/>
      </c>
      <c r="AG425" s="290"/>
      <c r="AH425" s="284" t="str">
        <f ca="1">IFERROR(IF(INDIRECT("'ENROLLMENT'!" &amp; SUBSTITUTE(ADDRESS(1,MATCH(AH$349,#REF!,0),4),"1","") &amp; $AC175 )="","",INDIRECT("'ENROLLMENT'!" &amp; SUBSTITUTE(ADDRESS(1,MATCH(AH$349,#REF!,0),4),"1","") &amp; $AC175 )),"")&amp;  IFERROR(IF(INDIRECT("'ENROLLMENT'!" &amp; SUBSTITUTE(ADDRESS(1,MATCH(AL$349,#REF!,0),4),"1","") &amp; $AC175 )="",""," / "&amp;INDIRECT("'ENROLLMENT'!" &amp; SUBSTITUTE(ADDRESS(1,MATCH(AL$349,#REF!,0),4),"1","") &amp; $AC175 )),"")</f>
        <v/>
      </c>
      <c r="AI425" s="285"/>
      <c r="AJ425" s="285"/>
      <c r="AK425" s="285"/>
      <c r="AL425" s="285"/>
      <c r="AM425" s="285"/>
      <c r="AN425" s="286"/>
      <c r="AO425" s="276" t="str">
        <f ca="1">IFERROR(IF(INDIRECT("'ENROLLMENT'!" &amp; SUBSTITUTE(ADDRESS(1,MATCH(AO$349,#REF!,0),4),"1","") &amp; $AC175 )="","",INDIRECT("'ENROLLMENT'!" &amp; SUBSTITUTE(ADDRESS(1,MATCH(AO$349,#REF!,0),4),"1","") &amp; $AC175 )),"")</f>
        <v/>
      </c>
      <c r="AP425" s="277"/>
      <c r="AQ425" s="47" t="str">
        <f ca="1">IFERROR(IF(INDIRECT("'ENROLLMENT'!" &amp; SUBSTITUTE(ADDRESS(1,MATCH(AQ$349,#REF!,0),4),"1","") &amp; $AC175 )="","",INDIRECT("'ENROLLMENT'!" &amp; SUBSTITUTE(ADDRESS(1,MATCH(AQ$349,#REF!,0),4),"1","") &amp; $AC175 )),"")</f>
        <v/>
      </c>
      <c r="AR425" s="272" t="str">
        <f ca="1">IFERROR(IF(INDIRECT("'ENROLLMENT'!" &amp; SUBSTITUTE(ADDRESS(1,MATCH(AR$349,#REF!,0),4),"1","") &amp; $AC175 )="","",INDIRECT("'ENROLLMENT'!" &amp; SUBSTITUTE(ADDRESS(1,MATCH(AR$349,#REF!,0),4),"1","") &amp; $AC175 )),"")</f>
        <v/>
      </c>
      <c r="AS425" s="273"/>
      <c r="AT425" s="268" t="str">
        <f ca="1">IFERROR(IF(INDIRECT("'ENROLLMENT'!" &amp; SUBSTITUTE(ADDRESS(1,MATCH(AT$349,#REF!,0),4),"1","") &amp; $AC175 )="","",INDIRECT("'ENROLLMENT'!" &amp; SUBSTITUTE(ADDRESS(1,MATCH(AT$349,#REF!,0),4),"1","") &amp; $AC175 )),"")</f>
        <v/>
      </c>
      <c r="AU425" s="269"/>
      <c r="AV425" s="51"/>
    </row>
    <row r="426" spans="14:48" ht="24.95" hidden="1" customHeight="1" thickTop="1" thickBot="1">
      <c r="N426" s="209" t="str">
        <f ca="1">IFERROR(IF(VLOOKUP($F176,ENROLLMENT.DATA\MASTER.TABLE\\RNK,( COLUMN(INDIRECT(#REF!&amp;"\"&amp;"PGA"&amp;"\RANGE")) - COLUMN(ENROLLMENT.DATA\RNK\RANGE) +1 ),0) = "","",LEFT($AF426,7)),"")</f>
        <v/>
      </c>
      <c r="T426" s="170"/>
      <c r="AB426" s="313" t="str">
        <f t="shared" ca="1" si="410"/>
        <v/>
      </c>
      <c r="AC426" s="313"/>
      <c r="AD426" s="313"/>
      <c r="AE426" s="314"/>
      <c r="AF426" s="291" t="str">
        <f ca="1">IFERROR(IF(INDIRECT("'ENROLLMENT'!" &amp; SUBSTITUTE(ADDRESS(1,MATCH(AF$349,#REF!,0),4),"1","") &amp; $AC176 )="","",INDIRECT("'ENROLLMENT'!" &amp; SUBSTITUTE(ADDRESS(1,MATCH(AF$349,#REF!,0),4),"1","") &amp; $AC176 )),"")</f>
        <v/>
      </c>
      <c r="AG426" s="292"/>
      <c r="AH426" s="281" t="str">
        <f ca="1">IFERROR(IF(INDIRECT("'ENROLLMENT'!" &amp; SUBSTITUTE(ADDRESS(1,MATCH(AH$349,#REF!,0),4),"1","") &amp; $AC176 )="","",INDIRECT("'ENROLLMENT'!" &amp; SUBSTITUTE(ADDRESS(1,MATCH(AH$349,#REF!,0),4),"1","") &amp; $AC176 )),"")&amp;  IFERROR(IF(INDIRECT("'ENROLLMENT'!" &amp; SUBSTITUTE(ADDRESS(1,MATCH(AL$349,#REF!,0),4),"1","") &amp; $AC176 )="",""," / "&amp;INDIRECT("'ENROLLMENT'!" &amp; SUBSTITUTE(ADDRESS(1,MATCH(AL$349,#REF!,0),4),"1","") &amp; $AC176 )),"")</f>
        <v/>
      </c>
      <c r="AI426" s="282"/>
      <c r="AJ426" s="282"/>
      <c r="AK426" s="282"/>
      <c r="AL426" s="282"/>
      <c r="AM426" s="282"/>
      <c r="AN426" s="283"/>
      <c r="AO426" s="278" t="str">
        <f ca="1">IFERROR(IF(INDIRECT("'ENROLLMENT'!" &amp; SUBSTITUTE(ADDRESS(1,MATCH(AO$349,#REF!,0),4),"1","") &amp; $AC176 )="","",INDIRECT("'ENROLLMENT'!" &amp; SUBSTITUTE(ADDRESS(1,MATCH(AO$349,#REF!,0),4),"1","") &amp; $AC176 )),"")</f>
        <v/>
      </c>
      <c r="AP426" s="279"/>
      <c r="AQ426" s="46" t="str">
        <f ca="1">IFERROR(IF(INDIRECT("'ENROLLMENT'!" &amp; SUBSTITUTE(ADDRESS(1,MATCH(AQ$349,#REF!,0),4),"1","") &amp; $AC176 )="","",INDIRECT("'ENROLLMENT'!" &amp; SUBSTITUTE(ADDRESS(1,MATCH(AQ$349,#REF!,0),4),"1","") &amp; $AC176 )),"")</f>
        <v/>
      </c>
      <c r="AR426" s="274" t="str">
        <f ca="1">IFERROR(IF(INDIRECT("'ENROLLMENT'!" &amp; SUBSTITUTE(ADDRESS(1,MATCH(AR$349,#REF!,0),4),"1","") &amp; $AC176 )="","",INDIRECT("'ENROLLMENT'!" &amp; SUBSTITUTE(ADDRESS(1,MATCH(AR$349,#REF!,0),4),"1","") &amp; $AC176 )),"")</f>
        <v/>
      </c>
      <c r="AS426" s="275"/>
      <c r="AT426" s="266" t="str">
        <f ca="1">IFERROR(IF(INDIRECT("'ENROLLMENT'!" &amp; SUBSTITUTE(ADDRESS(1,MATCH(AT$349,#REF!,0),4),"1","") &amp; $AC176 )="","",INDIRECT("'ENROLLMENT'!" &amp; SUBSTITUTE(ADDRESS(1,MATCH(AT$349,#REF!,0),4),"1","") &amp; $AC176 )),"")</f>
        <v/>
      </c>
      <c r="AU426" s="267"/>
      <c r="AV426" s="51"/>
    </row>
    <row r="427" spans="14:48" ht="24.95" hidden="1" customHeight="1" thickTop="1" thickBot="1">
      <c r="N427" s="173" t="str">
        <f ca="1">IFERROR(IF(VLOOKUP($F177,ENROLLMENT.DATA\MASTER.TABLE\\RNK,( COLUMN(INDIRECT(#REF!&amp;"\"&amp;"PGA"&amp;"\RANGE")) - COLUMN(ENROLLMENT.DATA\RNK\RANGE) +1 ),0) = "","",LEFT($AF427,7)),"")</f>
        <v/>
      </c>
      <c r="T427" s="171"/>
      <c r="AB427" s="313" t="str">
        <f t="shared" ca="1" si="410"/>
        <v/>
      </c>
      <c r="AC427" s="313"/>
      <c r="AD427" s="313"/>
      <c r="AE427" s="314"/>
      <c r="AF427" s="289" t="str">
        <f ca="1">IFERROR(IF(INDIRECT("'ENROLLMENT'!" &amp; SUBSTITUTE(ADDRESS(1,MATCH(AF$349,#REF!,0),4),"1","") &amp; $AC177 )="","",INDIRECT("'ENROLLMENT'!" &amp; SUBSTITUTE(ADDRESS(1,MATCH(AF$349,#REF!,0),4),"1","") &amp; $AC177 )),"")</f>
        <v/>
      </c>
      <c r="AG427" s="290"/>
      <c r="AH427" s="284" t="str">
        <f ca="1">IFERROR(IF(INDIRECT("'ENROLLMENT'!" &amp; SUBSTITUTE(ADDRESS(1,MATCH(AH$349,#REF!,0),4),"1","") &amp; $AC177 )="","",INDIRECT("'ENROLLMENT'!" &amp; SUBSTITUTE(ADDRESS(1,MATCH(AH$349,#REF!,0),4),"1","") &amp; $AC177 )),"")&amp;  IFERROR(IF(INDIRECT("'ENROLLMENT'!" &amp; SUBSTITUTE(ADDRESS(1,MATCH(AL$349,#REF!,0),4),"1","") &amp; $AC177 )="",""," / "&amp;INDIRECT("'ENROLLMENT'!" &amp; SUBSTITUTE(ADDRESS(1,MATCH(AL$349,#REF!,0),4),"1","") &amp; $AC177 )),"")</f>
        <v/>
      </c>
      <c r="AI427" s="285"/>
      <c r="AJ427" s="285"/>
      <c r="AK427" s="285"/>
      <c r="AL427" s="285"/>
      <c r="AM427" s="285"/>
      <c r="AN427" s="286"/>
      <c r="AO427" s="276" t="str">
        <f ca="1">IFERROR(IF(INDIRECT("'ENROLLMENT'!" &amp; SUBSTITUTE(ADDRESS(1,MATCH(AO$349,#REF!,0),4),"1","") &amp; $AC177 )="","",INDIRECT("'ENROLLMENT'!" &amp; SUBSTITUTE(ADDRESS(1,MATCH(AO$349,#REF!,0),4),"1","") &amp; $AC177 )),"")</f>
        <v/>
      </c>
      <c r="AP427" s="277"/>
      <c r="AQ427" s="47" t="str">
        <f ca="1">IFERROR(IF(INDIRECT("'ENROLLMENT'!" &amp; SUBSTITUTE(ADDRESS(1,MATCH(AQ$349,#REF!,0),4),"1","") &amp; $AC177 )="","",INDIRECT("'ENROLLMENT'!" &amp; SUBSTITUTE(ADDRESS(1,MATCH(AQ$349,#REF!,0),4),"1","") &amp; $AC177 )),"")</f>
        <v/>
      </c>
      <c r="AR427" s="272" t="str">
        <f ca="1">IFERROR(IF(INDIRECT("'ENROLLMENT'!" &amp; SUBSTITUTE(ADDRESS(1,MATCH(AR$349,#REF!,0),4),"1","") &amp; $AC177 )="","",INDIRECT("'ENROLLMENT'!" &amp; SUBSTITUTE(ADDRESS(1,MATCH(AR$349,#REF!,0),4),"1","") &amp; $AC177 )),"")</f>
        <v/>
      </c>
      <c r="AS427" s="273"/>
      <c r="AT427" s="268" t="str">
        <f ca="1">IFERROR(IF(INDIRECT("'ENROLLMENT'!" &amp; SUBSTITUTE(ADDRESS(1,MATCH(AT$349,#REF!,0),4),"1","") &amp; $AC177 )="","",INDIRECT("'ENROLLMENT'!" &amp; SUBSTITUTE(ADDRESS(1,MATCH(AT$349,#REF!,0),4),"1","") &amp; $AC177 )),"")</f>
        <v/>
      </c>
      <c r="AU427" s="269"/>
      <c r="AV427" s="51"/>
    </row>
    <row r="428" spans="14:48" ht="24.95" hidden="1" customHeight="1" thickTop="1" thickBot="1">
      <c r="N428" s="209" t="str">
        <f ca="1">IFERROR(IF(VLOOKUP($F178,ENROLLMENT.DATA\MASTER.TABLE\\RNK,( COLUMN(INDIRECT(#REF!&amp;"\"&amp;"PGA"&amp;"\RANGE")) - COLUMN(ENROLLMENT.DATA\RNK\RANGE) +1 ),0) = "","",LEFT($AF428,7)),"")</f>
        <v/>
      </c>
      <c r="T428" s="170"/>
      <c r="AB428" s="313" t="str">
        <f t="shared" ca="1" si="410"/>
        <v/>
      </c>
      <c r="AC428" s="313"/>
      <c r="AD428" s="313"/>
      <c r="AE428" s="314"/>
      <c r="AF428" s="291" t="str">
        <f ca="1">IFERROR(IF(INDIRECT("'ENROLLMENT'!" &amp; SUBSTITUTE(ADDRESS(1,MATCH(AF$349,#REF!,0),4),"1","") &amp; $AC178 )="","",INDIRECT("'ENROLLMENT'!" &amp; SUBSTITUTE(ADDRESS(1,MATCH(AF$349,#REF!,0),4),"1","") &amp; $AC178 )),"")</f>
        <v/>
      </c>
      <c r="AG428" s="292"/>
      <c r="AH428" s="281" t="str">
        <f ca="1">IFERROR(IF(INDIRECT("'ENROLLMENT'!" &amp; SUBSTITUTE(ADDRESS(1,MATCH(AH$349,#REF!,0),4),"1","") &amp; $AC178 )="","",INDIRECT("'ENROLLMENT'!" &amp; SUBSTITUTE(ADDRESS(1,MATCH(AH$349,#REF!,0),4),"1","") &amp; $AC178 )),"")&amp;  IFERROR(IF(INDIRECT("'ENROLLMENT'!" &amp; SUBSTITUTE(ADDRESS(1,MATCH(AL$349,#REF!,0),4),"1","") &amp; $AC178 )="",""," / "&amp;INDIRECT("'ENROLLMENT'!" &amp; SUBSTITUTE(ADDRESS(1,MATCH(AL$349,#REF!,0),4),"1","") &amp; $AC178 )),"")</f>
        <v/>
      </c>
      <c r="AI428" s="282"/>
      <c r="AJ428" s="282"/>
      <c r="AK428" s="282"/>
      <c r="AL428" s="282"/>
      <c r="AM428" s="282"/>
      <c r="AN428" s="283"/>
      <c r="AO428" s="278" t="str">
        <f ca="1">IFERROR(IF(INDIRECT("'ENROLLMENT'!" &amp; SUBSTITUTE(ADDRESS(1,MATCH(AO$349,#REF!,0),4),"1","") &amp; $AC178 )="","",INDIRECT("'ENROLLMENT'!" &amp; SUBSTITUTE(ADDRESS(1,MATCH(AO$349,#REF!,0),4),"1","") &amp; $AC178 )),"")</f>
        <v/>
      </c>
      <c r="AP428" s="279"/>
      <c r="AQ428" s="46" t="str">
        <f ca="1">IFERROR(IF(INDIRECT("'ENROLLMENT'!" &amp; SUBSTITUTE(ADDRESS(1,MATCH(AQ$349,#REF!,0),4),"1","") &amp; $AC178 )="","",INDIRECT("'ENROLLMENT'!" &amp; SUBSTITUTE(ADDRESS(1,MATCH(AQ$349,#REF!,0),4),"1","") &amp; $AC178 )),"")</f>
        <v/>
      </c>
      <c r="AR428" s="274" t="str">
        <f ca="1">IFERROR(IF(INDIRECT("'ENROLLMENT'!" &amp; SUBSTITUTE(ADDRESS(1,MATCH(AR$349,#REF!,0),4),"1","") &amp; $AC178 )="","",INDIRECT("'ENROLLMENT'!" &amp; SUBSTITUTE(ADDRESS(1,MATCH(AR$349,#REF!,0),4),"1","") &amp; $AC178 )),"")</f>
        <v/>
      </c>
      <c r="AS428" s="275"/>
      <c r="AT428" s="266" t="str">
        <f ca="1">IFERROR(IF(INDIRECT("'ENROLLMENT'!" &amp; SUBSTITUTE(ADDRESS(1,MATCH(AT$349,#REF!,0),4),"1","") &amp; $AC178 )="","",INDIRECT("'ENROLLMENT'!" &amp; SUBSTITUTE(ADDRESS(1,MATCH(AT$349,#REF!,0),4),"1","") &amp; $AC178 )),"")</f>
        <v/>
      </c>
      <c r="AU428" s="267"/>
      <c r="AV428" s="51"/>
    </row>
    <row r="429" spans="14:48" ht="24.95" hidden="1" customHeight="1" thickTop="1" thickBot="1">
      <c r="N429" s="173" t="str">
        <f ca="1">IFERROR(IF(VLOOKUP($F179,ENROLLMENT.DATA\MASTER.TABLE\\RNK,( COLUMN(INDIRECT(#REF!&amp;"\"&amp;"PGA"&amp;"\RANGE")) - COLUMN(ENROLLMENT.DATA\RNK\RANGE) +1 ),0) = "","",LEFT($AF429,7)),"")</f>
        <v/>
      </c>
      <c r="T429" s="171"/>
      <c r="AB429" s="313" t="str">
        <f t="shared" ca="1" si="410"/>
        <v/>
      </c>
      <c r="AC429" s="313"/>
      <c r="AD429" s="313"/>
      <c r="AE429" s="314"/>
      <c r="AF429" s="289" t="str">
        <f ca="1">IFERROR(IF(INDIRECT("'ENROLLMENT'!" &amp; SUBSTITUTE(ADDRESS(1,MATCH(AF$349,#REF!,0),4),"1","") &amp; $AC179 )="","",INDIRECT("'ENROLLMENT'!" &amp; SUBSTITUTE(ADDRESS(1,MATCH(AF$349,#REF!,0),4),"1","") &amp; $AC179 )),"")</f>
        <v/>
      </c>
      <c r="AG429" s="290"/>
      <c r="AH429" s="284" t="str">
        <f ca="1">IFERROR(IF(INDIRECT("'ENROLLMENT'!" &amp; SUBSTITUTE(ADDRESS(1,MATCH(AH$349,#REF!,0),4),"1","") &amp; $AC179 )="","",INDIRECT("'ENROLLMENT'!" &amp; SUBSTITUTE(ADDRESS(1,MATCH(AH$349,#REF!,0),4),"1","") &amp; $AC179 )),"")&amp;  IFERROR(IF(INDIRECT("'ENROLLMENT'!" &amp; SUBSTITUTE(ADDRESS(1,MATCH(AL$349,#REF!,0),4),"1","") &amp; $AC179 )="",""," / "&amp;INDIRECT("'ENROLLMENT'!" &amp; SUBSTITUTE(ADDRESS(1,MATCH(AL$349,#REF!,0),4),"1","") &amp; $AC179 )),"")</f>
        <v/>
      </c>
      <c r="AI429" s="285"/>
      <c r="AJ429" s="285"/>
      <c r="AK429" s="285"/>
      <c r="AL429" s="285"/>
      <c r="AM429" s="285"/>
      <c r="AN429" s="286"/>
      <c r="AO429" s="276" t="str">
        <f ca="1">IFERROR(IF(INDIRECT("'ENROLLMENT'!" &amp; SUBSTITUTE(ADDRESS(1,MATCH(AO$349,#REF!,0),4),"1","") &amp; $AC179 )="","",INDIRECT("'ENROLLMENT'!" &amp; SUBSTITUTE(ADDRESS(1,MATCH(AO$349,#REF!,0),4),"1","") &amp; $AC179 )),"")</f>
        <v/>
      </c>
      <c r="AP429" s="277"/>
      <c r="AQ429" s="47" t="str">
        <f ca="1">IFERROR(IF(INDIRECT("'ENROLLMENT'!" &amp; SUBSTITUTE(ADDRESS(1,MATCH(AQ$349,#REF!,0),4),"1","") &amp; $AC179 )="","",INDIRECT("'ENROLLMENT'!" &amp; SUBSTITUTE(ADDRESS(1,MATCH(AQ$349,#REF!,0),4),"1","") &amp; $AC179 )),"")</f>
        <v/>
      </c>
      <c r="AR429" s="272" t="str">
        <f ca="1">IFERROR(IF(INDIRECT("'ENROLLMENT'!" &amp; SUBSTITUTE(ADDRESS(1,MATCH(AR$349,#REF!,0),4),"1","") &amp; $AC179 )="","",INDIRECT("'ENROLLMENT'!" &amp; SUBSTITUTE(ADDRESS(1,MATCH(AR$349,#REF!,0),4),"1","") &amp; $AC179 )),"")</f>
        <v/>
      </c>
      <c r="AS429" s="273"/>
      <c r="AT429" s="268" t="str">
        <f ca="1">IFERROR(IF(INDIRECT("'ENROLLMENT'!" &amp; SUBSTITUTE(ADDRESS(1,MATCH(AT$349,#REF!,0),4),"1","") &amp; $AC179 )="","",INDIRECT("'ENROLLMENT'!" &amp; SUBSTITUTE(ADDRESS(1,MATCH(AT$349,#REF!,0),4),"1","") &amp; $AC179 )),"")</f>
        <v/>
      </c>
      <c r="AU429" s="269"/>
      <c r="AV429" s="51"/>
    </row>
    <row r="430" spans="14:48" ht="24.95" hidden="1" customHeight="1" thickTop="1" thickBot="1">
      <c r="N430" s="209" t="str">
        <f ca="1">IFERROR(IF(VLOOKUP($F180,ENROLLMENT.DATA\MASTER.TABLE\\RNK,( COLUMN(INDIRECT(#REF!&amp;"\"&amp;"PGA"&amp;"\RANGE")) - COLUMN(ENROLLMENT.DATA\RNK\RANGE) +1 ),0) = "","",LEFT($AF430,7)),"")</f>
        <v/>
      </c>
      <c r="T430" s="170"/>
      <c r="AB430" s="313" t="str">
        <f t="shared" ca="1" si="410"/>
        <v/>
      </c>
      <c r="AC430" s="313"/>
      <c r="AD430" s="313"/>
      <c r="AE430" s="314"/>
      <c r="AF430" s="291" t="str">
        <f ca="1">IFERROR(IF(INDIRECT("'ENROLLMENT'!" &amp; SUBSTITUTE(ADDRESS(1,MATCH(AF$349,#REF!,0),4),"1","") &amp; $AC180 )="","",INDIRECT("'ENROLLMENT'!" &amp; SUBSTITUTE(ADDRESS(1,MATCH(AF$349,#REF!,0),4),"1","") &amp; $AC180 )),"")</f>
        <v/>
      </c>
      <c r="AG430" s="292"/>
      <c r="AH430" s="281" t="str">
        <f ca="1">IFERROR(IF(INDIRECT("'ENROLLMENT'!" &amp; SUBSTITUTE(ADDRESS(1,MATCH(AH$349,#REF!,0),4),"1","") &amp; $AC180 )="","",INDIRECT("'ENROLLMENT'!" &amp; SUBSTITUTE(ADDRESS(1,MATCH(AH$349,#REF!,0),4),"1","") &amp; $AC180 )),"")&amp;  IFERROR(IF(INDIRECT("'ENROLLMENT'!" &amp; SUBSTITUTE(ADDRESS(1,MATCH(AL$349,#REF!,0),4),"1","") &amp; $AC180 )="",""," / "&amp;INDIRECT("'ENROLLMENT'!" &amp; SUBSTITUTE(ADDRESS(1,MATCH(AL$349,#REF!,0),4),"1","") &amp; $AC180 )),"")</f>
        <v/>
      </c>
      <c r="AI430" s="282"/>
      <c r="AJ430" s="282"/>
      <c r="AK430" s="282"/>
      <c r="AL430" s="282"/>
      <c r="AM430" s="282"/>
      <c r="AN430" s="283"/>
      <c r="AO430" s="278" t="str">
        <f ca="1">IFERROR(IF(INDIRECT("'ENROLLMENT'!" &amp; SUBSTITUTE(ADDRESS(1,MATCH(AO$349,#REF!,0),4),"1","") &amp; $AC180 )="","",INDIRECT("'ENROLLMENT'!" &amp; SUBSTITUTE(ADDRESS(1,MATCH(AO$349,#REF!,0),4),"1","") &amp; $AC180 )),"")</f>
        <v/>
      </c>
      <c r="AP430" s="279"/>
      <c r="AQ430" s="46" t="str">
        <f ca="1">IFERROR(IF(INDIRECT("'ENROLLMENT'!" &amp; SUBSTITUTE(ADDRESS(1,MATCH(AQ$349,#REF!,0),4),"1","") &amp; $AC180 )="","",INDIRECT("'ENROLLMENT'!" &amp; SUBSTITUTE(ADDRESS(1,MATCH(AQ$349,#REF!,0),4),"1","") &amp; $AC180 )),"")</f>
        <v/>
      </c>
      <c r="AR430" s="274" t="str">
        <f ca="1">IFERROR(IF(INDIRECT("'ENROLLMENT'!" &amp; SUBSTITUTE(ADDRESS(1,MATCH(AR$349,#REF!,0),4),"1","") &amp; $AC180 )="","",INDIRECT("'ENROLLMENT'!" &amp; SUBSTITUTE(ADDRESS(1,MATCH(AR$349,#REF!,0),4),"1","") &amp; $AC180 )),"")</f>
        <v/>
      </c>
      <c r="AS430" s="275"/>
      <c r="AT430" s="266" t="str">
        <f ca="1">IFERROR(IF(INDIRECT("'ENROLLMENT'!" &amp; SUBSTITUTE(ADDRESS(1,MATCH(AT$349,#REF!,0),4),"1","") &amp; $AC180 )="","",INDIRECT("'ENROLLMENT'!" &amp; SUBSTITUTE(ADDRESS(1,MATCH(AT$349,#REF!,0),4),"1","") &amp; $AC180 )),"")</f>
        <v/>
      </c>
      <c r="AU430" s="267"/>
      <c r="AV430" s="51"/>
    </row>
    <row r="431" spans="14:48" ht="24.95" hidden="1" customHeight="1" thickTop="1" thickBot="1">
      <c r="N431" s="173" t="str">
        <f ca="1">IFERROR(IF(VLOOKUP($F181,ENROLLMENT.DATA\MASTER.TABLE\\RNK,( COLUMN(INDIRECT(#REF!&amp;"\"&amp;"PGA"&amp;"\RANGE")) - COLUMN(ENROLLMENT.DATA\RNK\RANGE) +1 ),0) = "","",LEFT($AF431,7)),"")</f>
        <v/>
      </c>
      <c r="T431" s="171"/>
      <c r="AB431" s="313" t="str">
        <f t="shared" ca="1" si="410"/>
        <v/>
      </c>
      <c r="AC431" s="313"/>
      <c r="AD431" s="313"/>
      <c r="AE431" s="314"/>
      <c r="AF431" s="289" t="str">
        <f ca="1">IFERROR(IF(INDIRECT("'ENROLLMENT'!" &amp; SUBSTITUTE(ADDRESS(1,MATCH(AF$349,#REF!,0),4),"1","") &amp; $AC181 )="","",INDIRECT("'ENROLLMENT'!" &amp; SUBSTITUTE(ADDRESS(1,MATCH(AF$349,#REF!,0),4),"1","") &amp; $AC181 )),"")</f>
        <v/>
      </c>
      <c r="AG431" s="290"/>
      <c r="AH431" s="284" t="str">
        <f ca="1">IFERROR(IF(INDIRECT("'ENROLLMENT'!" &amp; SUBSTITUTE(ADDRESS(1,MATCH(AH$349,#REF!,0),4),"1","") &amp; $AC181 )="","",INDIRECT("'ENROLLMENT'!" &amp; SUBSTITUTE(ADDRESS(1,MATCH(AH$349,#REF!,0),4),"1","") &amp; $AC181 )),"")&amp;  IFERROR(IF(INDIRECT("'ENROLLMENT'!" &amp; SUBSTITUTE(ADDRESS(1,MATCH(AL$349,#REF!,0),4),"1","") &amp; $AC181 )="",""," / "&amp;INDIRECT("'ENROLLMENT'!" &amp; SUBSTITUTE(ADDRESS(1,MATCH(AL$349,#REF!,0),4),"1","") &amp; $AC181 )),"")</f>
        <v/>
      </c>
      <c r="AI431" s="285"/>
      <c r="AJ431" s="285"/>
      <c r="AK431" s="285"/>
      <c r="AL431" s="285"/>
      <c r="AM431" s="285"/>
      <c r="AN431" s="286"/>
      <c r="AO431" s="276" t="str">
        <f ca="1">IFERROR(IF(INDIRECT("'ENROLLMENT'!" &amp; SUBSTITUTE(ADDRESS(1,MATCH(AO$349,#REF!,0),4),"1","") &amp; $AC181 )="","",INDIRECT("'ENROLLMENT'!" &amp; SUBSTITUTE(ADDRESS(1,MATCH(AO$349,#REF!,0),4),"1","") &amp; $AC181 )),"")</f>
        <v/>
      </c>
      <c r="AP431" s="277"/>
      <c r="AQ431" s="47" t="str">
        <f ca="1">IFERROR(IF(INDIRECT("'ENROLLMENT'!" &amp; SUBSTITUTE(ADDRESS(1,MATCH(AQ$349,#REF!,0),4),"1","") &amp; $AC181 )="","",INDIRECT("'ENROLLMENT'!" &amp; SUBSTITUTE(ADDRESS(1,MATCH(AQ$349,#REF!,0),4),"1","") &amp; $AC181 )),"")</f>
        <v/>
      </c>
      <c r="AR431" s="272" t="str">
        <f ca="1">IFERROR(IF(INDIRECT("'ENROLLMENT'!" &amp; SUBSTITUTE(ADDRESS(1,MATCH(AR$349,#REF!,0),4),"1","") &amp; $AC181 )="","",INDIRECT("'ENROLLMENT'!" &amp; SUBSTITUTE(ADDRESS(1,MATCH(AR$349,#REF!,0),4),"1","") &amp; $AC181 )),"")</f>
        <v/>
      </c>
      <c r="AS431" s="273"/>
      <c r="AT431" s="268" t="str">
        <f ca="1">IFERROR(IF(INDIRECT("'ENROLLMENT'!" &amp; SUBSTITUTE(ADDRESS(1,MATCH(AT$349,#REF!,0),4),"1","") &amp; $AC181 )="","",INDIRECT("'ENROLLMENT'!" &amp; SUBSTITUTE(ADDRESS(1,MATCH(AT$349,#REF!,0),4),"1","") &amp; $AC181 )),"")</f>
        <v/>
      </c>
      <c r="AU431" s="269"/>
      <c r="AV431" s="51"/>
    </row>
    <row r="432" spans="14:48" ht="24.95" hidden="1" customHeight="1" thickTop="1" thickBot="1">
      <c r="N432" s="209" t="str">
        <f ca="1">IFERROR(IF(VLOOKUP($F182,ENROLLMENT.DATA\MASTER.TABLE\\RNK,( COLUMN(INDIRECT(#REF!&amp;"\"&amp;"PGA"&amp;"\RANGE")) - COLUMN(ENROLLMENT.DATA\RNK\RANGE) +1 ),0) = "","",LEFT($AF432,7)),"")</f>
        <v/>
      </c>
      <c r="T432" s="170"/>
      <c r="AB432" s="313" t="str">
        <f t="shared" ca="1" si="410"/>
        <v/>
      </c>
      <c r="AC432" s="313"/>
      <c r="AD432" s="313"/>
      <c r="AE432" s="314"/>
      <c r="AF432" s="291" t="str">
        <f ca="1">IFERROR(IF(INDIRECT("'ENROLLMENT'!" &amp; SUBSTITUTE(ADDRESS(1,MATCH(AF$349,#REF!,0),4),"1","") &amp; $AC182 )="","",INDIRECT("'ENROLLMENT'!" &amp; SUBSTITUTE(ADDRESS(1,MATCH(AF$349,#REF!,0),4),"1","") &amp; $AC182 )),"")</f>
        <v/>
      </c>
      <c r="AG432" s="292"/>
      <c r="AH432" s="281" t="str">
        <f ca="1">IFERROR(IF(INDIRECT("'ENROLLMENT'!" &amp; SUBSTITUTE(ADDRESS(1,MATCH(AH$349,#REF!,0),4),"1","") &amp; $AC182 )="","",INDIRECT("'ENROLLMENT'!" &amp; SUBSTITUTE(ADDRESS(1,MATCH(AH$349,#REF!,0),4),"1","") &amp; $AC182 )),"")&amp;  IFERROR(IF(INDIRECT("'ENROLLMENT'!" &amp; SUBSTITUTE(ADDRESS(1,MATCH(AL$349,#REF!,0),4),"1","") &amp; $AC182 )="",""," / "&amp;INDIRECT("'ENROLLMENT'!" &amp; SUBSTITUTE(ADDRESS(1,MATCH(AL$349,#REF!,0),4),"1","") &amp; $AC182 )),"")</f>
        <v/>
      </c>
      <c r="AI432" s="282"/>
      <c r="AJ432" s="282"/>
      <c r="AK432" s="282"/>
      <c r="AL432" s="282"/>
      <c r="AM432" s="282"/>
      <c r="AN432" s="283"/>
      <c r="AO432" s="278" t="str">
        <f ca="1">IFERROR(IF(INDIRECT("'ENROLLMENT'!" &amp; SUBSTITUTE(ADDRESS(1,MATCH(AO$349,#REF!,0),4),"1","") &amp; $AC182 )="","",INDIRECT("'ENROLLMENT'!" &amp; SUBSTITUTE(ADDRESS(1,MATCH(AO$349,#REF!,0),4),"1","") &amp; $AC182 )),"")</f>
        <v/>
      </c>
      <c r="AP432" s="279"/>
      <c r="AQ432" s="46" t="str">
        <f ca="1">IFERROR(IF(INDIRECT("'ENROLLMENT'!" &amp; SUBSTITUTE(ADDRESS(1,MATCH(AQ$349,#REF!,0),4),"1","") &amp; $AC182 )="","",INDIRECT("'ENROLLMENT'!" &amp; SUBSTITUTE(ADDRESS(1,MATCH(AQ$349,#REF!,0),4),"1","") &amp; $AC182 )),"")</f>
        <v/>
      </c>
      <c r="AR432" s="274" t="str">
        <f ca="1">IFERROR(IF(INDIRECT("'ENROLLMENT'!" &amp; SUBSTITUTE(ADDRESS(1,MATCH(AR$349,#REF!,0),4),"1","") &amp; $AC182 )="","",INDIRECT("'ENROLLMENT'!" &amp; SUBSTITUTE(ADDRESS(1,MATCH(AR$349,#REF!,0),4),"1","") &amp; $AC182 )),"")</f>
        <v/>
      </c>
      <c r="AS432" s="275"/>
      <c r="AT432" s="266" t="str">
        <f ca="1">IFERROR(IF(INDIRECT("'ENROLLMENT'!" &amp; SUBSTITUTE(ADDRESS(1,MATCH(AT$349,#REF!,0),4),"1","") &amp; $AC182 )="","",INDIRECT("'ENROLLMENT'!" &amp; SUBSTITUTE(ADDRESS(1,MATCH(AT$349,#REF!,0),4),"1","") &amp; $AC182 )),"")</f>
        <v/>
      </c>
      <c r="AU432" s="267"/>
      <c r="AV432" s="51"/>
    </row>
    <row r="433" spans="14:48" ht="24.95" hidden="1" customHeight="1" thickTop="1" thickBot="1">
      <c r="N433" s="173" t="str">
        <f ca="1">IFERROR(IF(VLOOKUP($F183,ENROLLMENT.DATA\MASTER.TABLE\\RNK,( COLUMN(INDIRECT(#REF!&amp;"\"&amp;"PGA"&amp;"\RANGE")) - COLUMN(ENROLLMENT.DATA\RNK\RANGE) +1 ),0) = "","",LEFT($AF433,7)),"")</f>
        <v/>
      </c>
      <c r="T433" s="171"/>
      <c r="AB433" s="313" t="str">
        <f t="shared" ca="1" si="410"/>
        <v/>
      </c>
      <c r="AC433" s="313"/>
      <c r="AD433" s="313"/>
      <c r="AE433" s="314"/>
      <c r="AF433" s="289" t="str">
        <f ca="1">IFERROR(IF(INDIRECT("'ENROLLMENT'!" &amp; SUBSTITUTE(ADDRESS(1,MATCH(AF$349,#REF!,0),4),"1","") &amp; $AC183 )="","",INDIRECT("'ENROLLMENT'!" &amp; SUBSTITUTE(ADDRESS(1,MATCH(AF$349,#REF!,0),4),"1","") &amp; $AC183 )),"")</f>
        <v/>
      </c>
      <c r="AG433" s="290"/>
      <c r="AH433" s="284" t="str">
        <f ca="1">IFERROR(IF(INDIRECT("'ENROLLMENT'!" &amp; SUBSTITUTE(ADDRESS(1,MATCH(AH$349,#REF!,0),4),"1","") &amp; $AC183 )="","",INDIRECT("'ENROLLMENT'!" &amp; SUBSTITUTE(ADDRESS(1,MATCH(AH$349,#REF!,0),4),"1","") &amp; $AC183 )),"")&amp;  IFERROR(IF(INDIRECT("'ENROLLMENT'!" &amp; SUBSTITUTE(ADDRESS(1,MATCH(AL$349,#REF!,0),4),"1","") &amp; $AC183 )="",""," / "&amp;INDIRECT("'ENROLLMENT'!" &amp; SUBSTITUTE(ADDRESS(1,MATCH(AL$349,#REF!,0),4),"1","") &amp; $AC183 )),"")</f>
        <v/>
      </c>
      <c r="AI433" s="285"/>
      <c r="AJ433" s="285"/>
      <c r="AK433" s="285"/>
      <c r="AL433" s="285"/>
      <c r="AM433" s="285"/>
      <c r="AN433" s="286"/>
      <c r="AO433" s="276" t="str">
        <f ca="1">IFERROR(IF(INDIRECT("'ENROLLMENT'!" &amp; SUBSTITUTE(ADDRESS(1,MATCH(AO$349,#REF!,0),4),"1","") &amp; $AC183 )="","",INDIRECT("'ENROLLMENT'!" &amp; SUBSTITUTE(ADDRESS(1,MATCH(AO$349,#REF!,0),4),"1","") &amp; $AC183 )),"")</f>
        <v/>
      </c>
      <c r="AP433" s="277"/>
      <c r="AQ433" s="47" t="str">
        <f ca="1">IFERROR(IF(INDIRECT("'ENROLLMENT'!" &amp; SUBSTITUTE(ADDRESS(1,MATCH(AQ$349,#REF!,0),4),"1","") &amp; $AC183 )="","",INDIRECT("'ENROLLMENT'!" &amp; SUBSTITUTE(ADDRESS(1,MATCH(AQ$349,#REF!,0),4),"1","") &amp; $AC183 )),"")</f>
        <v/>
      </c>
      <c r="AR433" s="272" t="str">
        <f ca="1">IFERROR(IF(INDIRECT("'ENROLLMENT'!" &amp; SUBSTITUTE(ADDRESS(1,MATCH(AR$349,#REF!,0),4),"1","") &amp; $AC183 )="","",INDIRECT("'ENROLLMENT'!" &amp; SUBSTITUTE(ADDRESS(1,MATCH(AR$349,#REF!,0),4),"1","") &amp; $AC183 )),"")</f>
        <v/>
      </c>
      <c r="AS433" s="273"/>
      <c r="AT433" s="268" t="str">
        <f ca="1">IFERROR(IF(INDIRECT("'ENROLLMENT'!" &amp; SUBSTITUTE(ADDRESS(1,MATCH(AT$349,#REF!,0),4),"1","") &amp; $AC183 )="","",INDIRECT("'ENROLLMENT'!" &amp; SUBSTITUTE(ADDRESS(1,MATCH(AT$349,#REF!,0),4),"1","") &amp; $AC183 )),"")</f>
        <v/>
      </c>
      <c r="AU433" s="269"/>
      <c r="AV433" s="51"/>
    </row>
    <row r="434" spans="14:48" ht="24.95" hidden="1" customHeight="1" thickTop="1" thickBot="1">
      <c r="N434" s="209" t="str">
        <f ca="1">IFERROR(IF(VLOOKUP($F184,ENROLLMENT.DATA\MASTER.TABLE\\RNK,( COLUMN(INDIRECT(#REF!&amp;"\"&amp;"PGA"&amp;"\RANGE")) - COLUMN(ENROLLMENT.DATA\RNK\RANGE) +1 ),0) = "","",LEFT($AF434,7)),"")</f>
        <v/>
      </c>
      <c r="T434" s="170"/>
      <c r="AB434" s="313" t="str">
        <f t="shared" ca="1" si="410"/>
        <v/>
      </c>
      <c r="AC434" s="313"/>
      <c r="AD434" s="313"/>
      <c r="AE434" s="314"/>
      <c r="AF434" s="291" t="str">
        <f ca="1">IFERROR(IF(INDIRECT("'ENROLLMENT'!" &amp; SUBSTITUTE(ADDRESS(1,MATCH(AF$349,#REF!,0),4),"1","") &amp; $AC184 )="","",INDIRECT("'ENROLLMENT'!" &amp; SUBSTITUTE(ADDRESS(1,MATCH(AF$349,#REF!,0),4),"1","") &amp; $AC184 )),"")</f>
        <v/>
      </c>
      <c r="AG434" s="292"/>
      <c r="AH434" s="281" t="str">
        <f ca="1">IFERROR(IF(INDIRECT("'ENROLLMENT'!" &amp; SUBSTITUTE(ADDRESS(1,MATCH(AH$349,#REF!,0),4),"1","") &amp; $AC184 )="","",INDIRECT("'ENROLLMENT'!" &amp; SUBSTITUTE(ADDRESS(1,MATCH(AH$349,#REF!,0),4),"1","") &amp; $AC184 )),"")&amp;  IFERROR(IF(INDIRECT("'ENROLLMENT'!" &amp; SUBSTITUTE(ADDRESS(1,MATCH(AL$349,#REF!,0),4),"1","") &amp; $AC184 )="",""," / "&amp;INDIRECT("'ENROLLMENT'!" &amp; SUBSTITUTE(ADDRESS(1,MATCH(AL$349,#REF!,0),4),"1","") &amp; $AC184 )),"")</f>
        <v/>
      </c>
      <c r="AI434" s="282"/>
      <c r="AJ434" s="282"/>
      <c r="AK434" s="282"/>
      <c r="AL434" s="282"/>
      <c r="AM434" s="282"/>
      <c r="AN434" s="283"/>
      <c r="AO434" s="278" t="str">
        <f ca="1">IFERROR(IF(INDIRECT("'ENROLLMENT'!" &amp; SUBSTITUTE(ADDRESS(1,MATCH(AO$349,#REF!,0),4),"1","") &amp; $AC184 )="","",INDIRECT("'ENROLLMENT'!" &amp; SUBSTITUTE(ADDRESS(1,MATCH(AO$349,#REF!,0),4),"1","") &amp; $AC184 )),"")</f>
        <v/>
      </c>
      <c r="AP434" s="279"/>
      <c r="AQ434" s="46" t="str">
        <f ca="1">IFERROR(IF(INDIRECT("'ENROLLMENT'!" &amp; SUBSTITUTE(ADDRESS(1,MATCH(AQ$349,#REF!,0),4),"1","") &amp; $AC184 )="","",INDIRECT("'ENROLLMENT'!" &amp; SUBSTITUTE(ADDRESS(1,MATCH(AQ$349,#REF!,0),4),"1","") &amp; $AC184 )),"")</f>
        <v/>
      </c>
      <c r="AR434" s="274" t="str">
        <f ca="1">IFERROR(IF(INDIRECT("'ENROLLMENT'!" &amp; SUBSTITUTE(ADDRESS(1,MATCH(AR$349,#REF!,0),4),"1","") &amp; $AC184 )="","",INDIRECT("'ENROLLMENT'!" &amp; SUBSTITUTE(ADDRESS(1,MATCH(AR$349,#REF!,0),4),"1","") &amp; $AC184 )),"")</f>
        <v/>
      </c>
      <c r="AS434" s="275"/>
      <c r="AT434" s="266" t="str">
        <f ca="1">IFERROR(IF(INDIRECT("'ENROLLMENT'!" &amp; SUBSTITUTE(ADDRESS(1,MATCH(AT$349,#REF!,0),4),"1","") &amp; $AC184 )="","",INDIRECT("'ENROLLMENT'!" &amp; SUBSTITUTE(ADDRESS(1,MATCH(AT$349,#REF!,0),4),"1","") &amp; $AC184 )),"")</f>
        <v/>
      </c>
      <c r="AU434" s="267"/>
      <c r="AV434" s="51"/>
    </row>
    <row r="435" spans="14:48" ht="24.95" hidden="1" customHeight="1" thickTop="1" thickBot="1">
      <c r="N435" s="173" t="str">
        <f ca="1">IFERROR(IF(VLOOKUP($F185,ENROLLMENT.DATA\MASTER.TABLE\\RNK,( COLUMN(INDIRECT(#REF!&amp;"\"&amp;"PGA"&amp;"\RANGE")) - COLUMN(ENROLLMENT.DATA\RNK\RANGE) +1 ),0) = "","",LEFT($AF435,7)),"")</f>
        <v/>
      </c>
      <c r="T435" s="171"/>
      <c r="AB435" s="313" t="str">
        <f t="shared" ca="1" si="410"/>
        <v/>
      </c>
      <c r="AC435" s="313"/>
      <c r="AD435" s="313"/>
      <c r="AE435" s="314"/>
      <c r="AF435" s="289" t="str">
        <f ca="1">IFERROR(IF(INDIRECT("'ENROLLMENT'!" &amp; SUBSTITUTE(ADDRESS(1,MATCH(AF$349,#REF!,0),4),"1","") &amp; $AC185 )="","",INDIRECT("'ENROLLMENT'!" &amp; SUBSTITUTE(ADDRESS(1,MATCH(AF$349,#REF!,0),4),"1","") &amp; $AC185 )),"")</f>
        <v/>
      </c>
      <c r="AG435" s="290"/>
      <c r="AH435" s="284" t="str">
        <f ca="1">IFERROR(IF(INDIRECT("'ENROLLMENT'!" &amp; SUBSTITUTE(ADDRESS(1,MATCH(AH$349,#REF!,0),4),"1","") &amp; $AC185 )="","",INDIRECT("'ENROLLMENT'!" &amp; SUBSTITUTE(ADDRESS(1,MATCH(AH$349,#REF!,0),4),"1","") &amp; $AC185 )),"")&amp;  IFERROR(IF(INDIRECT("'ENROLLMENT'!" &amp; SUBSTITUTE(ADDRESS(1,MATCH(AL$349,#REF!,0),4),"1","") &amp; $AC185 )="",""," / "&amp;INDIRECT("'ENROLLMENT'!" &amp; SUBSTITUTE(ADDRESS(1,MATCH(AL$349,#REF!,0),4),"1","") &amp; $AC185 )),"")</f>
        <v/>
      </c>
      <c r="AI435" s="285"/>
      <c r="AJ435" s="285"/>
      <c r="AK435" s="285"/>
      <c r="AL435" s="285"/>
      <c r="AM435" s="285"/>
      <c r="AN435" s="286"/>
      <c r="AO435" s="276" t="str">
        <f ca="1">IFERROR(IF(INDIRECT("'ENROLLMENT'!" &amp; SUBSTITUTE(ADDRESS(1,MATCH(AO$349,#REF!,0),4),"1","") &amp; $AC185 )="","",INDIRECT("'ENROLLMENT'!" &amp; SUBSTITUTE(ADDRESS(1,MATCH(AO$349,#REF!,0),4),"1","") &amp; $AC185 )),"")</f>
        <v/>
      </c>
      <c r="AP435" s="277"/>
      <c r="AQ435" s="47" t="str">
        <f ca="1">IFERROR(IF(INDIRECT("'ENROLLMENT'!" &amp; SUBSTITUTE(ADDRESS(1,MATCH(AQ$349,#REF!,0),4),"1","") &amp; $AC185 )="","",INDIRECT("'ENROLLMENT'!" &amp; SUBSTITUTE(ADDRESS(1,MATCH(AQ$349,#REF!,0),4),"1","") &amp; $AC185 )),"")</f>
        <v/>
      </c>
      <c r="AR435" s="272" t="str">
        <f ca="1">IFERROR(IF(INDIRECT("'ENROLLMENT'!" &amp; SUBSTITUTE(ADDRESS(1,MATCH(AR$349,#REF!,0),4),"1","") &amp; $AC185 )="","",INDIRECT("'ENROLLMENT'!" &amp; SUBSTITUTE(ADDRESS(1,MATCH(AR$349,#REF!,0),4),"1","") &amp; $AC185 )),"")</f>
        <v/>
      </c>
      <c r="AS435" s="273"/>
      <c r="AT435" s="268" t="str">
        <f ca="1">IFERROR(IF(INDIRECT("'ENROLLMENT'!" &amp; SUBSTITUTE(ADDRESS(1,MATCH(AT$349,#REF!,0),4),"1","") &amp; $AC185 )="","",INDIRECT("'ENROLLMENT'!" &amp; SUBSTITUTE(ADDRESS(1,MATCH(AT$349,#REF!,0),4),"1","") &amp; $AC185 )),"")</f>
        <v/>
      </c>
      <c r="AU435" s="269"/>
      <c r="AV435" s="51"/>
    </row>
    <row r="436" spans="14:48" ht="24.95" hidden="1" customHeight="1" thickTop="1" thickBot="1">
      <c r="N436" s="209" t="str">
        <f ca="1">IFERROR(IF(VLOOKUP($F186,ENROLLMENT.DATA\MASTER.TABLE\\RNK,( COLUMN(INDIRECT(#REF!&amp;"\"&amp;"PGA"&amp;"\RANGE")) - COLUMN(ENROLLMENT.DATA\RNK\RANGE) +1 ),0) = "","",LEFT($AF436,7)),"")</f>
        <v/>
      </c>
      <c r="T436" s="170"/>
      <c r="AB436" s="313" t="str">
        <f t="shared" ca="1" si="410"/>
        <v/>
      </c>
      <c r="AC436" s="313"/>
      <c r="AD436" s="313"/>
      <c r="AE436" s="314"/>
      <c r="AF436" s="291" t="str">
        <f ca="1">IFERROR(IF(INDIRECT("'ENROLLMENT'!" &amp; SUBSTITUTE(ADDRESS(1,MATCH(AF$349,#REF!,0),4),"1","") &amp; $AC186 )="","",INDIRECT("'ENROLLMENT'!" &amp; SUBSTITUTE(ADDRESS(1,MATCH(AF$349,#REF!,0),4),"1","") &amp; $AC186 )),"")</f>
        <v/>
      </c>
      <c r="AG436" s="292"/>
      <c r="AH436" s="281" t="str">
        <f ca="1">IFERROR(IF(INDIRECT("'ENROLLMENT'!" &amp; SUBSTITUTE(ADDRESS(1,MATCH(AH$349,#REF!,0),4),"1","") &amp; $AC186 )="","",INDIRECT("'ENROLLMENT'!" &amp; SUBSTITUTE(ADDRESS(1,MATCH(AH$349,#REF!,0),4),"1","") &amp; $AC186 )),"")&amp;  IFERROR(IF(INDIRECT("'ENROLLMENT'!" &amp; SUBSTITUTE(ADDRESS(1,MATCH(AL$349,#REF!,0),4),"1","") &amp; $AC186 )="",""," / "&amp;INDIRECT("'ENROLLMENT'!" &amp; SUBSTITUTE(ADDRESS(1,MATCH(AL$349,#REF!,0),4),"1","") &amp; $AC186 )),"")</f>
        <v/>
      </c>
      <c r="AI436" s="282"/>
      <c r="AJ436" s="282"/>
      <c r="AK436" s="282"/>
      <c r="AL436" s="282"/>
      <c r="AM436" s="282"/>
      <c r="AN436" s="283"/>
      <c r="AO436" s="278" t="str">
        <f ca="1">IFERROR(IF(INDIRECT("'ENROLLMENT'!" &amp; SUBSTITUTE(ADDRESS(1,MATCH(AO$349,#REF!,0),4),"1","") &amp; $AC186 )="","",INDIRECT("'ENROLLMENT'!" &amp; SUBSTITUTE(ADDRESS(1,MATCH(AO$349,#REF!,0),4),"1","") &amp; $AC186 )),"")</f>
        <v/>
      </c>
      <c r="AP436" s="279"/>
      <c r="AQ436" s="46" t="str">
        <f ca="1">IFERROR(IF(INDIRECT("'ENROLLMENT'!" &amp; SUBSTITUTE(ADDRESS(1,MATCH(AQ$349,#REF!,0),4),"1","") &amp; $AC186 )="","",INDIRECT("'ENROLLMENT'!" &amp; SUBSTITUTE(ADDRESS(1,MATCH(AQ$349,#REF!,0),4),"1","") &amp; $AC186 )),"")</f>
        <v/>
      </c>
      <c r="AR436" s="274" t="str">
        <f ca="1">IFERROR(IF(INDIRECT("'ENROLLMENT'!" &amp; SUBSTITUTE(ADDRESS(1,MATCH(AR$349,#REF!,0),4),"1","") &amp; $AC186 )="","",INDIRECT("'ENROLLMENT'!" &amp; SUBSTITUTE(ADDRESS(1,MATCH(AR$349,#REF!,0),4),"1","") &amp; $AC186 )),"")</f>
        <v/>
      </c>
      <c r="AS436" s="275"/>
      <c r="AT436" s="266" t="str">
        <f ca="1">IFERROR(IF(INDIRECT("'ENROLLMENT'!" &amp; SUBSTITUTE(ADDRESS(1,MATCH(AT$349,#REF!,0),4),"1","") &amp; $AC186 )="","",INDIRECT("'ENROLLMENT'!" &amp; SUBSTITUTE(ADDRESS(1,MATCH(AT$349,#REF!,0),4),"1","") &amp; $AC186 )),"")</f>
        <v/>
      </c>
      <c r="AU436" s="267"/>
      <c r="AV436" s="51"/>
    </row>
    <row r="437" spans="14:48" ht="24.95" hidden="1" customHeight="1" thickTop="1" thickBot="1">
      <c r="N437" s="173" t="str">
        <f ca="1">IFERROR(IF(VLOOKUP($F187,ENROLLMENT.DATA\MASTER.TABLE\\RNK,( COLUMN(INDIRECT(#REF!&amp;"\"&amp;"PGA"&amp;"\RANGE")) - COLUMN(ENROLLMENT.DATA\RNK\RANGE) +1 ),0) = "","",LEFT($AF437,7)),"")</f>
        <v/>
      </c>
      <c r="T437" s="171"/>
      <c r="AB437" s="313" t="str">
        <f t="shared" ca="1" si="410"/>
        <v/>
      </c>
      <c r="AC437" s="313"/>
      <c r="AD437" s="313"/>
      <c r="AE437" s="314"/>
      <c r="AF437" s="289" t="str">
        <f ca="1">IFERROR(IF(INDIRECT("'ENROLLMENT'!" &amp; SUBSTITUTE(ADDRESS(1,MATCH(AF$349,#REF!,0),4),"1","") &amp; $AC187 )="","",INDIRECT("'ENROLLMENT'!" &amp; SUBSTITUTE(ADDRESS(1,MATCH(AF$349,#REF!,0),4),"1","") &amp; $AC187 )),"")</f>
        <v/>
      </c>
      <c r="AG437" s="290"/>
      <c r="AH437" s="284" t="str">
        <f ca="1">IFERROR(IF(INDIRECT("'ENROLLMENT'!" &amp; SUBSTITUTE(ADDRESS(1,MATCH(AH$349,#REF!,0),4),"1","") &amp; $AC187 )="","",INDIRECT("'ENROLLMENT'!" &amp; SUBSTITUTE(ADDRESS(1,MATCH(AH$349,#REF!,0),4),"1","") &amp; $AC187 )),"")&amp;  IFERROR(IF(INDIRECT("'ENROLLMENT'!" &amp; SUBSTITUTE(ADDRESS(1,MATCH(AL$349,#REF!,0),4),"1","") &amp; $AC187 )="",""," / "&amp;INDIRECT("'ENROLLMENT'!" &amp; SUBSTITUTE(ADDRESS(1,MATCH(AL$349,#REF!,0),4),"1","") &amp; $AC187 )),"")</f>
        <v/>
      </c>
      <c r="AI437" s="285"/>
      <c r="AJ437" s="285"/>
      <c r="AK437" s="285"/>
      <c r="AL437" s="285"/>
      <c r="AM437" s="285"/>
      <c r="AN437" s="286"/>
      <c r="AO437" s="276" t="str">
        <f ca="1">IFERROR(IF(INDIRECT("'ENROLLMENT'!" &amp; SUBSTITUTE(ADDRESS(1,MATCH(AO$349,#REF!,0),4),"1","") &amp; $AC187 )="","",INDIRECT("'ENROLLMENT'!" &amp; SUBSTITUTE(ADDRESS(1,MATCH(AO$349,#REF!,0),4),"1","") &amp; $AC187 )),"")</f>
        <v/>
      </c>
      <c r="AP437" s="277"/>
      <c r="AQ437" s="47" t="str">
        <f ca="1">IFERROR(IF(INDIRECT("'ENROLLMENT'!" &amp; SUBSTITUTE(ADDRESS(1,MATCH(AQ$349,#REF!,0),4),"1","") &amp; $AC187 )="","",INDIRECT("'ENROLLMENT'!" &amp; SUBSTITUTE(ADDRESS(1,MATCH(AQ$349,#REF!,0),4),"1","") &amp; $AC187 )),"")</f>
        <v/>
      </c>
      <c r="AR437" s="272" t="str">
        <f ca="1">IFERROR(IF(INDIRECT("'ENROLLMENT'!" &amp; SUBSTITUTE(ADDRESS(1,MATCH(AR$349,#REF!,0),4),"1","") &amp; $AC187 )="","",INDIRECT("'ENROLLMENT'!" &amp; SUBSTITUTE(ADDRESS(1,MATCH(AR$349,#REF!,0),4),"1","") &amp; $AC187 )),"")</f>
        <v/>
      </c>
      <c r="AS437" s="273"/>
      <c r="AT437" s="268" t="str">
        <f ca="1">IFERROR(IF(INDIRECT("'ENROLLMENT'!" &amp; SUBSTITUTE(ADDRESS(1,MATCH(AT$349,#REF!,0),4),"1","") &amp; $AC187 )="","",INDIRECT("'ENROLLMENT'!" &amp; SUBSTITUTE(ADDRESS(1,MATCH(AT$349,#REF!,0),4),"1","") &amp; $AC187 )),"")</f>
        <v/>
      </c>
      <c r="AU437" s="269"/>
      <c r="AV437" s="51"/>
    </row>
    <row r="438" spans="14:48" ht="24.95" hidden="1" customHeight="1" thickTop="1" thickBot="1">
      <c r="N438" s="209" t="str">
        <f ca="1">IFERROR(IF(VLOOKUP($F188,ENROLLMENT.DATA\MASTER.TABLE\\RNK,( COLUMN(INDIRECT(#REF!&amp;"\"&amp;"PGA"&amp;"\RANGE")) - COLUMN(ENROLLMENT.DATA\RNK\RANGE) +1 ),0) = "","",LEFT($AF438,7)),"")</f>
        <v/>
      </c>
      <c r="T438" s="170"/>
      <c r="AB438" s="313" t="str">
        <f t="shared" ca="1" si="410"/>
        <v/>
      </c>
      <c r="AC438" s="313"/>
      <c r="AD438" s="313"/>
      <c r="AE438" s="314"/>
      <c r="AF438" s="291" t="str">
        <f ca="1">IFERROR(IF(INDIRECT("'ENROLLMENT'!" &amp; SUBSTITUTE(ADDRESS(1,MATCH(AF$349,#REF!,0),4),"1","") &amp; $AC188 )="","",INDIRECT("'ENROLLMENT'!" &amp; SUBSTITUTE(ADDRESS(1,MATCH(AF$349,#REF!,0),4),"1","") &amp; $AC188 )),"")</f>
        <v/>
      </c>
      <c r="AG438" s="292"/>
      <c r="AH438" s="281" t="str">
        <f ca="1">IFERROR(IF(INDIRECT("'ENROLLMENT'!" &amp; SUBSTITUTE(ADDRESS(1,MATCH(AH$349,#REF!,0),4),"1","") &amp; $AC188 )="","",INDIRECT("'ENROLLMENT'!" &amp; SUBSTITUTE(ADDRESS(1,MATCH(AH$349,#REF!,0),4),"1","") &amp; $AC188 )),"")&amp;  IFERROR(IF(INDIRECT("'ENROLLMENT'!" &amp; SUBSTITUTE(ADDRESS(1,MATCH(AL$349,#REF!,0),4),"1","") &amp; $AC188 )="",""," / "&amp;INDIRECT("'ENROLLMENT'!" &amp; SUBSTITUTE(ADDRESS(1,MATCH(AL$349,#REF!,0),4),"1","") &amp; $AC188 )),"")</f>
        <v/>
      </c>
      <c r="AI438" s="282"/>
      <c r="AJ438" s="282"/>
      <c r="AK438" s="282"/>
      <c r="AL438" s="282"/>
      <c r="AM438" s="282"/>
      <c r="AN438" s="283"/>
      <c r="AO438" s="278" t="str">
        <f ca="1">IFERROR(IF(INDIRECT("'ENROLLMENT'!" &amp; SUBSTITUTE(ADDRESS(1,MATCH(AO$349,#REF!,0),4),"1","") &amp; $AC188 )="","",INDIRECT("'ENROLLMENT'!" &amp; SUBSTITUTE(ADDRESS(1,MATCH(AO$349,#REF!,0),4),"1","") &amp; $AC188 )),"")</f>
        <v/>
      </c>
      <c r="AP438" s="279"/>
      <c r="AQ438" s="46" t="str">
        <f ca="1">IFERROR(IF(INDIRECT("'ENROLLMENT'!" &amp; SUBSTITUTE(ADDRESS(1,MATCH(AQ$349,#REF!,0),4),"1","") &amp; $AC188 )="","",INDIRECT("'ENROLLMENT'!" &amp; SUBSTITUTE(ADDRESS(1,MATCH(AQ$349,#REF!,0),4),"1","") &amp; $AC188 )),"")</f>
        <v/>
      </c>
      <c r="AR438" s="274" t="str">
        <f ca="1">IFERROR(IF(INDIRECT("'ENROLLMENT'!" &amp; SUBSTITUTE(ADDRESS(1,MATCH(AR$349,#REF!,0),4),"1","") &amp; $AC188 )="","",INDIRECT("'ENROLLMENT'!" &amp; SUBSTITUTE(ADDRESS(1,MATCH(AR$349,#REF!,0),4),"1","") &amp; $AC188 )),"")</f>
        <v/>
      </c>
      <c r="AS438" s="275"/>
      <c r="AT438" s="266" t="str">
        <f ca="1">IFERROR(IF(INDIRECT("'ENROLLMENT'!" &amp; SUBSTITUTE(ADDRESS(1,MATCH(AT$349,#REF!,0),4),"1","") &amp; $AC188 )="","",INDIRECT("'ENROLLMENT'!" &amp; SUBSTITUTE(ADDRESS(1,MATCH(AT$349,#REF!,0),4),"1","") &amp; $AC188 )),"")</f>
        <v/>
      </c>
      <c r="AU438" s="267"/>
      <c r="AV438" s="51"/>
    </row>
    <row r="439" spans="14:48" ht="24.95" hidden="1" customHeight="1" thickTop="1" thickBot="1">
      <c r="N439" s="173" t="str">
        <f ca="1">IFERROR(IF(VLOOKUP($F189,ENROLLMENT.DATA\MASTER.TABLE\\RNK,( COLUMN(INDIRECT(#REF!&amp;"\"&amp;"PGA"&amp;"\RANGE")) - COLUMN(ENROLLMENT.DATA\RNK\RANGE) +1 ),0) = "","",LEFT($AF439,7)),"")</f>
        <v/>
      </c>
      <c r="T439" s="171"/>
      <c r="AB439" s="313" t="str">
        <f t="shared" ca="1" si="410"/>
        <v/>
      </c>
      <c r="AC439" s="313"/>
      <c r="AD439" s="313"/>
      <c r="AE439" s="314"/>
      <c r="AF439" s="289" t="str">
        <f ca="1">IFERROR(IF(INDIRECT("'ENROLLMENT'!" &amp; SUBSTITUTE(ADDRESS(1,MATCH(AF$349,#REF!,0),4),"1","") &amp; $AC189 )="","",INDIRECT("'ENROLLMENT'!" &amp; SUBSTITUTE(ADDRESS(1,MATCH(AF$349,#REF!,0),4),"1","") &amp; $AC189 )),"")</f>
        <v/>
      </c>
      <c r="AG439" s="290"/>
      <c r="AH439" s="284" t="str">
        <f ca="1">IFERROR(IF(INDIRECT("'ENROLLMENT'!" &amp; SUBSTITUTE(ADDRESS(1,MATCH(AH$349,#REF!,0),4),"1","") &amp; $AC189 )="","",INDIRECT("'ENROLLMENT'!" &amp; SUBSTITUTE(ADDRESS(1,MATCH(AH$349,#REF!,0),4),"1","") &amp; $AC189 )),"")&amp;  IFERROR(IF(INDIRECT("'ENROLLMENT'!" &amp; SUBSTITUTE(ADDRESS(1,MATCH(AL$349,#REF!,0),4),"1","") &amp; $AC189 )="",""," / "&amp;INDIRECT("'ENROLLMENT'!" &amp; SUBSTITUTE(ADDRESS(1,MATCH(AL$349,#REF!,0),4),"1","") &amp; $AC189 )),"")</f>
        <v/>
      </c>
      <c r="AI439" s="285"/>
      <c r="AJ439" s="285"/>
      <c r="AK439" s="285"/>
      <c r="AL439" s="285"/>
      <c r="AM439" s="285"/>
      <c r="AN439" s="286"/>
      <c r="AO439" s="276" t="str">
        <f ca="1">IFERROR(IF(INDIRECT("'ENROLLMENT'!" &amp; SUBSTITUTE(ADDRESS(1,MATCH(AO$349,#REF!,0),4),"1","") &amp; $AC189 )="","",INDIRECT("'ENROLLMENT'!" &amp; SUBSTITUTE(ADDRESS(1,MATCH(AO$349,#REF!,0),4),"1","") &amp; $AC189 )),"")</f>
        <v/>
      </c>
      <c r="AP439" s="277"/>
      <c r="AQ439" s="47" t="str">
        <f ca="1">IFERROR(IF(INDIRECT("'ENROLLMENT'!" &amp; SUBSTITUTE(ADDRESS(1,MATCH(AQ$349,#REF!,0),4),"1","") &amp; $AC189 )="","",INDIRECT("'ENROLLMENT'!" &amp; SUBSTITUTE(ADDRESS(1,MATCH(AQ$349,#REF!,0),4),"1","") &amp; $AC189 )),"")</f>
        <v/>
      </c>
      <c r="AR439" s="272" t="str">
        <f ca="1">IFERROR(IF(INDIRECT("'ENROLLMENT'!" &amp; SUBSTITUTE(ADDRESS(1,MATCH(AR$349,#REF!,0),4),"1","") &amp; $AC189 )="","",INDIRECT("'ENROLLMENT'!" &amp; SUBSTITUTE(ADDRESS(1,MATCH(AR$349,#REF!,0),4),"1","") &amp; $AC189 )),"")</f>
        <v/>
      </c>
      <c r="AS439" s="273"/>
      <c r="AT439" s="268" t="str">
        <f ca="1">IFERROR(IF(INDIRECT("'ENROLLMENT'!" &amp; SUBSTITUTE(ADDRESS(1,MATCH(AT$349,#REF!,0),4),"1","") &amp; $AC189 )="","",INDIRECT("'ENROLLMENT'!" &amp; SUBSTITUTE(ADDRESS(1,MATCH(AT$349,#REF!,0),4),"1","") &amp; $AC189 )),"")</f>
        <v/>
      </c>
      <c r="AU439" s="269"/>
      <c r="AV439" s="51"/>
    </row>
    <row r="440" spans="14:48" ht="24.95" hidden="1" customHeight="1" thickTop="1" thickBot="1">
      <c r="N440" s="209" t="str">
        <f ca="1">IFERROR(IF(VLOOKUP($F190,ENROLLMENT.DATA\MASTER.TABLE\\RNK,( COLUMN(INDIRECT(#REF!&amp;"\"&amp;"PGA"&amp;"\RANGE")) - COLUMN(ENROLLMENT.DATA\RNK\RANGE) +1 ),0) = "","",LEFT($AF440,7)),"")</f>
        <v/>
      </c>
      <c r="T440" s="170"/>
      <c r="AB440" s="313" t="str">
        <f t="shared" ca="1" si="410"/>
        <v/>
      </c>
      <c r="AC440" s="313"/>
      <c r="AD440" s="313"/>
      <c r="AE440" s="314"/>
      <c r="AF440" s="291" t="str">
        <f ca="1">IFERROR(IF(INDIRECT("'ENROLLMENT'!" &amp; SUBSTITUTE(ADDRESS(1,MATCH(AF$349,#REF!,0),4),"1","") &amp; $AC190 )="","",INDIRECT("'ENROLLMENT'!" &amp; SUBSTITUTE(ADDRESS(1,MATCH(AF$349,#REF!,0),4),"1","") &amp; $AC190 )),"")</f>
        <v/>
      </c>
      <c r="AG440" s="292"/>
      <c r="AH440" s="281" t="str">
        <f ca="1">IFERROR(IF(INDIRECT("'ENROLLMENT'!" &amp; SUBSTITUTE(ADDRESS(1,MATCH(AH$349,#REF!,0),4),"1","") &amp; $AC190 )="","",INDIRECT("'ENROLLMENT'!" &amp; SUBSTITUTE(ADDRESS(1,MATCH(AH$349,#REF!,0),4),"1","") &amp; $AC190 )),"")&amp;  IFERROR(IF(INDIRECT("'ENROLLMENT'!" &amp; SUBSTITUTE(ADDRESS(1,MATCH(AL$349,#REF!,0),4),"1","") &amp; $AC190 )="",""," / "&amp;INDIRECT("'ENROLLMENT'!" &amp; SUBSTITUTE(ADDRESS(1,MATCH(AL$349,#REF!,0),4),"1","") &amp; $AC190 )),"")</f>
        <v/>
      </c>
      <c r="AI440" s="282"/>
      <c r="AJ440" s="282"/>
      <c r="AK440" s="282"/>
      <c r="AL440" s="282"/>
      <c r="AM440" s="282"/>
      <c r="AN440" s="283"/>
      <c r="AO440" s="278" t="str">
        <f ca="1">IFERROR(IF(INDIRECT("'ENROLLMENT'!" &amp; SUBSTITUTE(ADDRESS(1,MATCH(AO$349,#REF!,0),4),"1","") &amp; $AC190 )="","",INDIRECT("'ENROLLMENT'!" &amp; SUBSTITUTE(ADDRESS(1,MATCH(AO$349,#REF!,0),4),"1","") &amp; $AC190 )),"")</f>
        <v/>
      </c>
      <c r="AP440" s="279"/>
      <c r="AQ440" s="46" t="str">
        <f ca="1">IFERROR(IF(INDIRECT("'ENROLLMENT'!" &amp; SUBSTITUTE(ADDRESS(1,MATCH(AQ$349,#REF!,0),4),"1","") &amp; $AC190 )="","",INDIRECT("'ENROLLMENT'!" &amp; SUBSTITUTE(ADDRESS(1,MATCH(AQ$349,#REF!,0),4),"1","") &amp; $AC190 )),"")</f>
        <v/>
      </c>
      <c r="AR440" s="274" t="str">
        <f ca="1">IFERROR(IF(INDIRECT("'ENROLLMENT'!" &amp; SUBSTITUTE(ADDRESS(1,MATCH(AR$349,#REF!,0),4),"1","") &amp; $AC190 )="","",INDIRECT("'ENROLLMENT'!" &amp; SUBSTITUTE(ADDRESS(1,MATCH(AR$349,#REF!,0),4),"1","") &amp; $AC190 )),"")</f>
        <v/>
      </c>
      <c r="AS440" s="275"/>
      <c r="AT440" s="266" t="str">
        <f ca="1">IFERROR(IF(INDIRECT("'ENROLLMENT'!" &amp; SUBSTITUTE(ADDRESS(1,MATCH(AT$349,#REF!,0),4),"1","") &amp; $AC190 )="","",INDIRECT("'ENROLLMENT'!" &amp; SUBSTITUTE(ADDRESS(1,MATCH(AT$349,#REF!,0),4),"1","") &amp; $AC190 )),"")</f>
        <v/>
      </c>
      <c r="AU440" s="267"/>
      <c r="AV440" s="51"/>
    </row>
    <row r="441" spans="14:48" ht="24.95" hidden="1" customHeight="1" thickTop="1" thickBot="1">
      <c r="N441" s="173" t="str">
        <f ca="1">IFERROR(IF(VLOOKUP($F191,ENROLLMENT.DATA\MASTER.TABLE\\RNK,( COLUMN(INDIRECT(#REF!&amp;"\"&amp;"PGA"&amp;"\RANGE")) - COLUMN(ENROLLMENT.DATA\RNK\RANGE) +1 ),0) = "","",LEFT($AF441,7)),"")</f>
        <v/>
      </c>
      <c r="T441" s="171"/>
      <c r="AB441" s="313" t="str">
        <f t="shared" ca="1" si="410"/>
        <v/>
      </c>
      <c r="AC441" s="313"/>
      <c r="AD441" s="313"/>
      <c r="AE441" s="314"/>
      <c r="AF441" s="289" t="str">
        <f ca="1">IFERROR(IF(INDIRECT("'ENROLLMENT'!" &amp; SUBSTITUTE(ADDRESS(1,MATCH(AF$349,#REF!,0),4),"1","") &amp; $AC191 )="","",INDIRECT("'ENROLLMENT'!" &amp; SUBSTITUTE(ADDRESS(1,MATCH(AF$349,#REF!,0),4),"1","") &amp; $AC191 )),"")</f>
        <v/>
      </c>
      <c r="AG441" s="290"/>
      <c r="AH441" s="284" t="str">
        <f ca="1">IFERROR(IF(INDIRECT("'ENROLLMENT'!" &amp; SUBSTITUTE(ADDRESS(1,MATCH(AH$349,#REF!,0),4),"1","") &amp; $AC191 )="","",INDIRECT("'ENROLLMENT'!" &amp; SUBSTITUTE(ADDRESS(1,MATCH(AH$349,#REF!,0),4),"1","") &amp; $AC191 )),"")&amp;  IFERROR(IF(INDIRECT("'ENROLLMENT'!" &amp; SUBSTITUTE(ADDRESS(1,MATCH(AL$349,#REF!,0),4),"1","") &amp; $AC191 )="",""," / "&amp;INDIRECT("'ENROLLMENT'!" &amp; SUBSTITUTE(ADDRESS(1,MATCH(AL$349,#REF!,0),4),"1","") &amp; $AC191 )),"")</f>
        <v/>
      </c>
      <c r="AI441" s="285"/>
      <c r="AJ441" s="285"/>
      <c r="AK441" s="285"/>
      <c r="AL441" s="285"/>
      <c r="AM441" s="285"/>
      <c r="AN441" s="286"/>
      <c r="AO441" s="276" t="str">
        <f ca="1">IFERROR(IF(INDIRECT("'ENROLLMENT'!" &amp; SUBSTITUTE(ADDRESS(1,MATCH(AO$349,#REF!,0),4),"1","") &amp; $AC191 )="","",INDIRECT("'ENROLLMENT'!" &amp; SUBSTITUTE(ADDRESS(1,MATCH(AO$349,#REF!,0),4),"1","") &amp; $AC191 )),"")</f>
        <v/>
      </c>
      <c r="AP441" s="277"/>
      <c r="AQ441" s="47" t="str">
        <f ca="1">IFERROR(IF(INDIRECT("'ENROLLMENT'!" &amp; SUBSTITUTE(ADDRESS(1,MATCH(AQ$349,#REF!,0),4),"1","") &amp; $AC191 )="","",INDIRECT("'ENROLLMENT'!" &amp; SUBSTITUTE(ADDRESS(1,MATCH(AQ$349,#REF!,0),4),"1","") &amp; $AC191 )),"")</f>
        <v/>
      </c>
      <c r="AR441" s="272" t="str">
        <f ca="1">IFERROR(IF(INDIRECT("'ENROLLMENT'!" &amp; SUBSTITUTE(ADDRESS(1,MATCH(AR$349,#REF!,0),4),"1","") &amp; $AC191 )="","",INDIRECT("'ENROLLMENT'!" &amp; SUBSTITUTE(ADDRESS(1,MATCH(AR$349,#REF!,0),4),"1","") &amp; $AC191 )),"")</f>
        <v/>
      </c>
      <c r="AS441" s="273"/>
      <c r="AT441" s="268" t="str">
        <f ca="1">IFERROR(IF(INDIRECT("'ENROLLMENT'!" &amp; SUBSTITUTE(ADDRESS(1,MATCH(AT$349,#REF!,0),4),"1","") &amp; $AC191 )="","",INDIRECT("'ENROLLMENT'!" &amp; SUBSTITUTE(ADDRESS(1,MATCH(AT$349,#REF!,0),4),"1","") &amp; $AC191 )),"")</f>
        <v/>
      </c>
      <c r="AU441" s="269"/>
      <c r="AV441" s="51"/>
    </row>
    <row r="442" spans="14:48" ht="24.95" hidden="1" customHeight="1" thickTop="1" thickBot="1">
      <c r="N442" s="209" t="str">
        <f ca="1">IFERROR(IF(VLOOKUP($F192,ENROLLMENT.DATA\MASTER.TABLE\\RNK,( COLUMN(INDIRECT(#REF!&amp;"\"&amp;"PGA"&amp;"\RANGE")) - COLUMN(ENROLLMENT.DATA\RNK\RANGE) +1 ),0) = "","",LEFT($AF442,7)),"")</f>
        <v/>
      </c>
      <c r="T442" s="170"/>
      <c r="AB442" s="313" t="str">
        <f t="shared" ca="1" si="410"/>
        <v/>
      </c>
      <c r="AC442" s="313"/>
      <c r="AD442" s="313"/>
      <c r="AE442" s="314"/>
      <c r="AF442" s="291" t="str">
        <f ca="1">IFERROR(IF(INDIRECT("'ENROLLMENT'!" &amp; SUBSTITUTE(ADDRESS(1,MATCH(AF$349,#REF!,0),4),"1","") &amp; $AC192 )="","",INDIRECT("'ENROLLMENT'!" &amp; SUBSTITUTE(ADDRESS(1,MATCH(AF$349,#REF!,0),4),"1","") &amp; $AC192 )),"")</f>
        <v/>
      </c>
      <c r="AG442" s="292"/>
      <c r="AH442" s="281" t="str">
        <f ca="1">IFERROR(IF(INDIRECT("'ENROLLMENT'!" &amp; SUBSTITUTE(ADDRESS(1,MATCH(AH$349,#REF!,0),4),"1","") &amp; $AC192 )="","",INDIRECT("'ENROLLMENT'!" &amp; SUBSTITUTE(ADDRESS(1,MATCH(AH$349,#REF!,0),4),"1","") &amp; $AC192 )),"")&amp;  IFERROR(IF(INDIRECT("'ENROLLMENT'!" &amp; SUBSTITUTE(ADDRESS(1,MATCH(AL$349,#REF!,0),4),"1","") &amp; $AC192 )="",""," / "&amp;INDIRECT("'ENROLLMENT'!" &amp; SUBSTITUTE(ADDRESS(1,MATCH(AL$349,#REF!,0),4),"1","") &amp; $AC192 )),"")</f>
        <v/>
      </c>
      <c r="AI442" s="282"/>
      <c r="AJ442" s="282"/>
      <c r="AK442" s="282"/>
      <c r="AL442" s="282"/>
      <c r="AM442" s="282"/>
      <c r="AN442" s="283"/>
      <c r="AO442" s="278" t="str">
        <f ca="1">IFERROR(IF(INDIRECT("'ENROLLMENT'!" &amp; SUBSTITUTE(ADDRESS(1,MATCH(AO$349,#REF!,0),4),"1","") &amp; $AC192 )="","",INDIRECT("'ENROLLMENT'!" &amp; SUBSTITUTE(ADDRESS(1,MATCH(AO$349,#REF!,0),4),"1","") &amp; $AC192 )),"")</f>
        <v/>
      </c>
      <c r="AP442" s="279"/>
      <c r="AQ442" s="46" t="str">
        <f ca="1">IFERROR(IF(INDIRECT("'ENROLLMENT'!" &amp; SUBSTITUTE(ADDRESS(1,MATCH(AQ$349,#REF!,0),4),"1","") &amp; $AC192 )="","",INDIRECT("'ENROLLMENT'!" &amp; SUBSTITUTE(ADDRESS(1,MATCH(AQ$349,#REF!,0),4),"1","") &amp; $AC192 )),"")</f>
        <v/>
      </c>
      <c r="AR442" s="274" t="str">
        <f ca="1">IFERROR(IF(INDIRECT("'ENROLLMENT'!" &amp; SUBSTITUTE(ADDRESS(1,MATCH(AR$349,#REF!,0),4),"1","") &amp; $AC192 )="","",INDIRECT("'ENROLLMENT'!" &amp; SUBSTITUTE(ADDRESS(1,MATCH(AR$349,#REF!,0),4),"1","") &amp; $AC192 )),"")</f>
        <v/>
      </c>
      <c r="AS442" s="275"/>
      <c r="AT442" s="266" t="str">
        <f ca="1">IFERROR(IF(INDIRECT("'ENROLLMENT'!" &amp; SUBSTITUTE(ADDRESS(1,MATCH(AT$349,#REF!,0),4),"1","") &amp; $AC192 )="","",INDIRECT("'ENROLLMENT'!" &amp; SUBSTITUTE(ADDRESS(1,MATCH(AT$349,#REF!,0),4),"1","") &amp; $AC192 )),"")</f>
        <v/>
      </c>
      <c r="AU442" s="267"/>
      <c r="AV442" s="51"/>
    </row>
    <row r="443" spans="14:48" ht="24.95" hidden="1" customHeight="1" thickTop="1" thickBot="1">
      <c r="N443" s="173" t="str">
        <f ca="1">IFERROR(IF(VLOOKUP($F193,ENROLLMENT.DATA\MASTER.TABLE\\RNK,( COLUMN(INDIRECT(#REF!&amp;"\"&amp;"PGA"&amp;"\RANGE")) - COLUMN(ENROLLMENT.DATA\RNK\RANGE) +1 ),0) = "","",LEFT($AF443,7)),"")</f>
        <v/>
      </c>
      <c r="T443" s="171"/>
      <c r="AB443" s="313" t="str">
        <f t="shared" ca="1" si="410"/>
        <v/>
      </c>
      <c r="AC443" s="313"/>
      <c r="AD443" s="313"/>
      <c r="AE443" s="314"/>
      <c r="AF443" s="289" t="str">
        <f ca="1">IFERROR(IF(INDIRECT("'ENROLLMENT'!" &amp; SUBSTITUTE(ADDRESS(1,MATCH(AF$349,#REF!,0),4),"1","") &amp; $AC193 )="","",INDIRECT("'ENROLLMENT'!" &amp; SUBSTITUTE(ADDRESS(1,MATCH(AF$349,#REF!,0),4),"1","") &amp; $AC193 )),"")</f>
        <v/>
      </c>
      <c r="AG443" s="290"/>
      <c r="AH443" s="284" t="str">
        <f ca="1">IFERROR(IF(INDIRECT("'ENROLLMENT'!" &amp; SUBSTITUTE(ADDRESS(1,MATCH(AH$349,#REF!,0),4),"1","") &amp; $AC193 )="","",INDIRECT("'ENROLLMENT'!" &amp; SUBSTITUTE(ADDRESS(1,MATCH(AH$349,#REF!,0),4),"1","") &amp; $AC193 )),"")&amp;  IFERROR(IF(INDIRECT("'ENROLLMENT'!" &amp; SUBSTITUTE(ADDRESS(1,MATCH(AL$349,#REF!,0),4),"1","") &amp; $AC193 )="",""," / "&amp;INDIRECT("'ENROLLMENT'!" &amp; SUBSTITUTE(ADDRESS(1,MATCH(AL$349,#REF!,0),4),"1","") &amp; $AC193 )),"")</f>
        <v/>
      </c>
      <c r="AI443" s="285"/>
      <c r="AJ443" s="285"/>
      <c r="AK443" s="285"/>
      <c r="AL443" s="285"/>
      <c r="AM443" s="285"/>
      <c r="AN443" s="286"/>
      <c r="AO443" s="276" t="str">
        <f ca="1">IFERROR(IF(INDIRECT("'ENROLLMENT'!" &amp; SUBSTITUTE(ADDRESS(1,MATCH(AO$349,#REF!,0),4),"1","") &amp; $AC193 )="","",INDIRECT("'ENROLLMENT'!" &amp; SUBSTITUTE(ADDRESS(1,MATCH(AO$349,#REF!,0),4),"1","") &amp; $AC193 )),"")</f>
        <v/>
      </c>
      <c r="AP443" s="277"/>
      <c r="AQ443" s="47" t="str">
        <f ca="1">IFERROR(IF(INDIRECT("'ENROLLMENT'!" &amp; SUBSTITUTE(ADDRESS(1,MATCH(AQ$349,#REF!,0),4),"1","") &amp; $AC193 )="","",INDIRECT("'ENROLLMENT'!" &amp; SUBSTITUTE(ADDRESS(1,MATCH(AQ$349,#REF!,0),4),"1","") &amp; $AC193 )),"")</f>
        <v/>
      </c>
      <c r="AR443" s="272" t="str">
        <f ca="1">IFERROR(IF(INDIRECT("'ENROLLMENT'!" &amp; SUBSTITUTE(ADDRESS(1,MATCH(AR$349,#REF!,0),4),"1","") &amp; $AC193 )="","",INDIRECT("'ENROLLMENT'!" &amp; SUBSTITUTE(ADDRESS(1,MATCH(AR$349,#REF!,0),4),"1","") &amp; $AC193 )),"")</f>
        <v/>
      </c>
      <c r="AS443" s="273"/>
      <c r="AT443" s="268" t="str">
        <f ca="1">IFERROR(IF(INDIRECT("'ENROLLMENT'!" &amp; SUBSTITUTE(ADDRESS(1,MATCH(AT$349,#REF!,0),4),"1","") &amp; $AC193 )="","",INDIRECT("'ENROLLMENT'!" &amp; SUBSTITUTE(ADDRESS(1,MATCH(AT$349,#REF!,0),4),"1","") &amp; $AC193 )),"")</f>
        <v/>
      </c>
      <c r="AU443" s="269"/>
      <c r="AV443" s="51"/>
    </row>
    <row r="444" spans="14:48" ht="24.95" hidden="1" customHeight="1" thickTop="1" thickBot="1">
      <c r="N444" s="209" t="str">
        <f ca="1">IFERROR(IF(VLOOKUP($F194,ENROLLMENT.DATA\MASTER.TABLE\\RNK,( COLUMN(INDIRECT(#REF!&amp;"\"&amp;"PGA"&amp;"\RANGE")) - COLUMN(ENROLLMENT.DATA\RNK\RANGE) +1 ),0) = "","",LEFT($AF444,7)),"")</f>
        <v/>
      </c>
      <c r="T444" s="170"/>
      <c r="AB444" s="313" t="str">
        <f t="shared" ca="1" si="410"/>
        <v/>
      </c>
      <c r="AC444" s="313"/>
      <c r="AD444" s="313"/>
      <c r="AE444" s="314"/>
      <c r="AF444" s="291" t="str">
        <f ca="1">IFERROR(IF(INDIRECT("'ENROLLMENT'!" &amp; SUBSTITUTE(ADDRESS(1,MATCH(AF$349,#REF!,0),4),"1","") &amp; $AC194 )="","",INDIRECT("'ENROLLMENT'!" &amp; SUBSTITUTE(ADDRESS(1,MATCH(AF$349,#REF!,0),4),"1","") &amp; $AC194 )),"")</f>
        <v/>
      </c>
      <c r="AG444" s="292"/>
      <c r="AH444" s="281" t="str">
        <f ca="1">IFERROR(IF(INDIRECT("'ENROLLMENT'!" &amp; SUBSTITUTE(ADDRESS(1,MATCH(AH$349,#REF!,0),4),"1","") &amp; $AC194 )="","",INDIRECT("'ENROLLMENT'!" &amp; SUBSTITUTE(ADDRESS(1,MATCH(AH$349,#REF!,0),4),"1","") &amp; $AC194 )),"")&amp;  IFERROR(IF(INDIRECT("'ENROLLMENT'!" &amp; SUBSTITUTE(ADDRESS(1,MATCH(AL$349,#REF!,0),4),"1","") &amp; $AC194 )="",""," / "&amp;INDIRECT("'ENROLLMENT'!" &amp; SUBSTITUTE(ADDRESS(1,MATCH(AL$349,#REF!,0),4),"1","") &amp; $AC194 )),"")</f>
        <v/>
      </c>
      <c r="AI444" s="282"/>
      <c r="AJ444" s="282"/>
      <c r="AK444" s="282"/>
      <c r="AL444" s="282"/>
      <c r="AM444" s="282"/>
      <c r="AN444" s="283"/>
      <c r="AO444" s="278" t="str">
        <f ca="1">IFERROR(IF(INDIRECT("'ENROLLMENT'!" &amp; SUBSTITUTE(ADDRESS(1,MATCH(AO$349,#REF!,0),4),"1","") &amp; $AC194 )="","",INDIRECT("'ENROLLMENT'!" &amp; SUBSTITUTE(ADDRESS(1,MATCH(AO$349,#REF!,0),4),"1","") &amp; $AC194 )),"")</f>
        <v/>
      </c>
      <c r="AP444" s="279"/>
      <c r="AQ444" s="46" t="str">
        <f ca="1">IFERROR(IF(INDIRECT("'ENROLLMENT'!" &amp; SUBSTITUTE(ADDRESS(1,MATCH(AQ$349,#REF!,0),4),"1","") &amp; $AC194 )="","",INDIRECT("'ENROLLMENT'!" &amp; SUBSTITUTE(ADDRESS(1,MATCH(AQ$349,#REF!,0),4),"1","") &amp; $AC194 )),"")</f>
        <v/>
      </c>
      <c r="AR444" s="274" t="str">
        <f ca="1">IFERROR(IF(INDIRECT("'ENROLLMENT'!" &amp; SUBSTITUTE(ADDRESS(1,MATCH(AR$349,#REF!,0),4),"1","") &amp; $AC194 )="","",INDIRECT("'ENROLLMENT'!" &amp; SUBSTITUTE(ADDRESS(1,MATCH(AR$349,#REF!,0),4),"1","") &amp; $AC194 )),"")</f>
        <v/>
      </c>
      <c r="AS444" s="275"/>
      <c r="AT444" s="266" t="str">
        <f ca="1">IFERROR(IF(INDIRECT("'ENROLLMENT'!" &amp; SUBSTITUTE(ADDRESS(1,MATCH(AT$349,#REF!,0),4),"1","") &amp; $AC194 )="","",INDIRECT("'ENROLLMENT'!" &amp; SUBSTITUTE(ADDRESS(1,MATCH(AT$349,#REF!,0),4),"1","") &amp; $AC194 )),"")</f>
        <v/>
      </c>
      <c r="AU444" s="267"/>
      <c r="AV444" s="51"/>
    </row>
    <row r="445" spans="14:48" ht="24.95" hidden="1" customHeight="1" thickTop="1" thickBot="1">
      <c r="N445" s="173" t="str">
        <f ca="1">IFERROR(IF(VLOOKUP($F195,ENROLLMENT.DATA\MASTER.TABLE\\RNK,( COLUMN(INDIRECT(#REF!&amp;"\"&amp;"PGA"&amp;"\RANGE")) - COLUMN(ENROLLMENT.DATA\RNK\RANGE) +1 ),0) = "","",LEFT($AF445,7)),"")</f>
        <v/>
      </c>
      <c r="T445" s="171"/>
      <c r="AB445" s="313" t="str">
        <f t="shared" ca="1" si="410"/>
        <v/>
      </c>
      <c r="AC445" s="313"/>
      <c r="AD445" s="313"/>
      <c r="AE445" s="314"/>
      <c r="AF445" s="289" t="str">
        <f ca="1">IFERROR(IF(INDIRECT("'ENROLLMENT'!" &amp; SUBSTITUTE(ADDRESS(1,MATCH(AF$349,#REF!,0),4),"1","") &amp; $AC195 )="","",INDIRECT("'ENROLLMENT'!" &amp; SUBSTITUTE(ADDRESS(1,MATCH(AF$349,#REF!,0),4),"1","") &amp; $AC195 )),"")</f>
        <v/>
      </c>
      <c r="AG445" s="290"/>
      <c r="AH445" s="284" t="str">
        <f ca="1">IFERROR(IF(INDIRECT("'ENROLLMENT'!" &amp; SUBSTITUTE(ADDRESS(1,MATCH(AH$349,#REF!,0),4),"1","") &amp; $AC195 )="","",INDIRECT("'ENROLLMENT'!" &amp; SUBSTITUTE(ADDRESS(1,MATCH(AH$349,#REF!,0),4),"1","") &amp; $AC195 )),"")&amp;  IFERROR(IF(INDIRECT("'ENROLLMENT'!" &amp; SUBSTITUTE(ADDRESS(1,MATCH(AL$349,#REF!,0),4),"1","") &amp; $AC195 )="",""," / "&amp;INDIRECT("'ENROLLMENT'!" &amp; SUBSTITUTE(ADDRESS(1,MATCH(AL$349,#REF!,0),4),"1","") &amp; $AC195 )),"")</f>
        <v/>
      </c>
      <c r="AI445" s="285"/>
      <c r="AJ445" s="285"/>
      <c r="AK445" s="285"/>
      <c r="AL445" s="285"/>
      <c r="AM445" s="285"/>
      <c r="AN445" s="286"/>
      <c r="AO445" s="276" t="str">
        <f ca="1">IFERROR(IF(INDIRECT("'ENROLLMENT'!" &amp; SUBSTITUTE(ADDRESS(1,MATCH(AO$349,#REF!,0),4),"1","") &amp; $AC195 )="","",INDIRECT("'ENROLLMENT'!" &amp; SUBSTITUTE(ADDRESS(1,MATCH(AO$349,#REF!,0),4),"1","") &amp; $AC195 )),"")</f>
        <v/>
      </c>
      <c r="AP445" s="277"/>
      <c r="AQ445" s="47" t="str">
        <f ca="1">IFERROR(IF(INDIRECT("'ENROLLMENT'!" &amp; SUBSTITUTE(ADDRESS(1,MATCH(AQ$349,#REF!,0),4),"1","") &amp; $AC195 )="","",INDIRECT("'ENROLLMENT'!" &amp; SUBSTITUTE(ADDRESS(1,MATCH(AQ$349,#REF!,0),4),"1","") &amp; $AC195 )),"")</f>
        <v/>
      </c>
      <c r="AR445" s="272" t="str">
        <f ca="1">IFERROR(IF(INDIRECT("'ENROLLMENT'!" &amp; SUBSTITUTE(ADDRESS(1,MATCH(AR$349,#REF!,0),4),"1","") &amp; $AC195 )="","",INDIRECT("'ENROLLMENT'!" &amp; SUBSTITUTE(ADDRESS(1,MATCH(AR$349,#REF!,0),4),"1","") &amp; $AC195 )),"")</f>
        <v/>
      </c>
      <c r="AS445" s="273"/>
      <c r="AT445" s="268" t="str">
        <f ca="1">IFERROR(IF(INDIRECT("'ENROLLMENT'!" &amp; SUBSTITUTE(ADDRESS(1,MATCH(AT$349,#REF!,0),4),"1","") &amp; $AC195 )="","",INDIRECT("'ENROLLMENT'!" &amp; SUBSTITUTE(ADDRESS(1,MATCH(AT$349,#REF!,0),4),"1","") &amp; $AC195 )),"")</f>
        <v/>
      </c>
      <c r="AU445" s="269"/>
      <c r="AV445" s="51"/>
    </row>
    <row r="446" spans="14:48" ht="24.95" hidden="1" customHeight="1" thickTop="1" thickBot="1">
      <c r="N446" s="209" t="str">
        <f ca="1">IFERROR(IF(VLOOKUP($F196,ENROLLMENT.DATA\MASTER.TABLE\\RNK,( COLUMN(INDIRECT(#REF!&amp;"\"&amp;"PGA"&amp;"\RANGE")) - COLUMN(ENROLLMENT.DATA\RNK\RANGE) +1 ),0) = "","",LEFT($AF446,7)),"")</f>
        <v/>
      </c>
      <c r="T446" s="170"/>
      <c r="AB446" s="313" t="str">
        <f t="shared" ca="1" si="410"/>
        <v/>
      </c>
      <c r="AC446" s="313"/>
      <c r="AD446" s="313"/>
      <c r="AE446" s="314"/>
      <c r="AF446" s="291" t="str">
        <f ca="1">IFERROR(IF(INDIRECT("'ENROLLMENT'!" &amp; SUBSTITUTE(ADDRESS(1,MATCH(AF$349,#REF!,0),4),"1","") &amp; $AC196 )="","",INDIRECT("'ENROLLMENT'!" &amp; SUBSTITUTE(ADDRESS(1,MATCH(AF$349,#REF!,0),4),"1","") &amp; $AC196 )),"")</f>
        <v/>
      </c>
      <c r="AG446" s="292"/>
      <c r="AH446" s="281" t="str">
        <f ca="1">IFERROR(IF(INDIRECT("'ENROLLMENT'!" &amp; SUBSTITUTE(ADDRESS(1,MATCH(AH$349,#REF!,0),4),"1","") &amp; $AC196 )="","",INDIRECT("'ENROLLMENT'!" &amp; SUBSTITUTE(ADDRESS(1,MATCH(AH$349,#REF!,0),4),"1","") &amp; $AC196 )),"")&amp;  IFERROR(IF(INDIRECT("'ENROLLMENT'!" &amp; SUBSTITUTE(ADDRESS(1,MATCH(AL$349,#REF!,0),4),"1","") &amp; $AC196 )="",""," / "&amp;INDIRECT("'ENROLLMENT'!" &amp; SUBSTITUTE(ADDRESS(1,MATCH(AL$349,#REF!,0),4),"1","") &amp; $AC196 )),"")</f>
        <v/>
      </c>
      <c r="AI446" s="282"/>
      <c r="AJ446" s="282"/>
      <c r="AK446" s="282"/>
      <c r="AL446" s="282"/>
      <c r="AM446" s="282"/>
      <c r="AN446" s="283"/>
      <c r="AO446" s="278" t="str">
        <f ca="1">IFERROR(IF(INDIRECT("'ENROLLMENT'!" &amp; SUBSTITUTE(ADDRESS(1,MATCH(AO$349,#REF!,0),4),"1","") &amp; $AC196 )="","",INDIRECT("'ENROLLMENT'!" &amp; SUBSTITUTE(ADDRESS(1,MATCH(AO$349,#REF!,0),4),"1","") &amp; $AC196 )),"")</f>
        <v/>
      </c>
      <c r="AP446" s="279"/>
      <c r="AQ446" s="46" t="str">
        <f ca="1">IFERROR(IF(INDIRECT("'ENROLLMENT'!" &amp; SUBSTITUTE(ADDRESS(1,MATCH(AQ$349,#REF!,0),4),"1","") &amp; $AC196 )="","",INDIRECT("'ENROLLMENT'!" &amp; SUBSTITUTE(ADDRESS(1,MATCH(AQ$349,#REF!,0),4),"1","") &amp; $AC196 )),"")</f>
        <v/>
      </c>
      <c r="AR446" s="274" t="str">
        <f ca="1">IFERROR(IF(INDIRECT("'ENROLLMENT'!" &amp; SUBSTITUTE(ADDRESS(1,MATCH(AR$349,#REF!,0),4),"1","") &amp; $AC196 )="","",INDIRECT("'ENROLLMENT'!" &amp; SUBSTITUTE(ADDRESS(1,MATCH(AR$349,#REF!,0),4),"1","") &amp; $AC196 )),"")</f>
        <v/>
      </c>
      <c r="AS446" s="275"/>
      <c r="AT446" s="266" t="str">
        <f ca="1">IFERROR(IF(INDIRECT("'ENROLLMENT'!" &amp; SUBSTITUTE(ADDRESS(1,MATCH(AT$349,#REF!,0),4),"1","") &amp; $AC196 )="","",INDIRECT("'ENROLLMENT'!" &amp; SUBSTITUTE(ADDRESS(1,MATCH(AT$349,#REF!,0),4),"1","") &amp; $AC196 )),"")</f>
        <v/>
      </c>
      <c r="AU446" s="267"/>
      <c r="AV446" s="51"/>
    </row>
    <row r="447" spans="14:48" ht="24.95" hidden="1" customHeight="1" thickTop="1" thickBot="1">
      <c r="N447" s="173" t="str">
        <f ca="1">IFERROR(IF(VLOOKUP($F197,ENROLLMENT.DATA\MASTER.TABLE\\RNK,( COLUMN(INDIRECT(#REF!&amp;"\"&amp;"PGA"&amp;"\RANGE")) - COLUMN(ENROLLMENT.DATA\RNK\RANGE) +1 ),0) = "","",LEFT($AF447,7)),"")</f>
        <v/>
      </c>
      <c r="T447" s="171"/>
      <c r="AB447" s="313" t="str">
        <f t="shared" ref="AB447:AB450" ca="1" si="411">IF($N197="APPEAL",GRADE.LTR\PGA&amp;" NEVER",IF(LEFT($N197,3)="APP",GRADE.LTR\PGA&amp;" &lt;2wks",""))</f>
        <v/>
      </c>
      <c r="AC447" s="313"/>
      <c r="AD447" s="313"/>
      <c r="AE447" s="314"/>
      <c r="AF447" s="289" t="str">
        <f ca="1">IFERROR(IF(INDIRECT("'ENROLLMENT'!" &amp; SUBSTITUTE(ADDRESS(1,MATCH(AF$349,#REF!,0),4),"1","") &amp; $AC197 )="","",INDIRECT("'ENROLLMENT'!" &amp; SUBSTITUTE(ADDRESS(1,MATCH(AF$349,#REF!,0),4),"1","") &amp; $AC197 )),"")</f>
        <v/>
      </c>
      <c r="AG447" s="290"/>
      <c r="AH447" s="284" t="str">
        <f ca="1">IFERROR(IF(INDIRECT("'ENROLLMENT'!" &amp; SUBSTITUTE(ADDRESS(1,MATCH(AH$349,#REF!,0),4),"1","") &amp; $AC197 )="","",INDIRECT("'ENROLLMENT'!" &amp; SUBSTITUTE(ADDRESS(1,MATCH(AH$349,#REF!,0),4),"1","") &amp; $AC197 )),"")&amp;  IFERROR(IF(INDIRECT("'ENROLLMENT'!" &amp; SUBSTITUTE(ADDRESS(1,MATCH(AL$349,#REF!,0),4),"1","") &amp; $AC197 )="",""," / "&amp;INDIRECT("'ENROLLMENT'!" &amp; SUBSTITUTE(ADDRESS(1,MATCH(AL$349,#REF!,0),4),"1","") &amp; $AC197 )),"")</f>
        <v/>
      </c>
      <c r="AI447" s="285"/>
      <c r="AJ447" s="285"/>
      <c r="AK447" s="285"/>
      <c r="AL447" s="285"/>
      <c r="AM447" s="285"/>
      <c r="AN447" s="286"/>
      <c r="AO447" s="276" t="str">
        <f ca="1">IFERROR(IF(INDIRECT("'ENROLLMENT'!" &amp; SUBSTITUTE(ADDRESS(1,MATCH(AO$349,#REF!,0),4),"1","") &amp; $AC197 )="","",INDIRECT("'ENROLLMENT'!" &amp; SUBSTITUTE(ADDRESS(1,MATCH(AO$349,#REF!,0),4),"1","") &amp; $AC197 )),"")</f>
        <v/>
      </c>
      <c r="AP447" s="277"/>
      <c r="AQ447" s="47" t="str">
        <f ca="1">IFERROR(IF(INDIRECT("'ENROLLMENT'!" &amp; SUBSTITUTE(ADDRESS(1,MATCH(AQ$349,#REF!,0),4),"1","") &amp; $AC197 )="","",INDIRECT("'ENROLLMENT'!" &amp; SUBSTITUTE(ADDRESS(1,MATCH(AQ$349,#REF!,0),4),"1","") &amp; $AC197 )),"")</f>
        <v/>
      </c>
      <c r="AR447" s="272" t="str">
        <f ca="1">IFERROR(IF(INDIRECT("'ENROLLMENT'!" &amp; SUBSTITUTE(ADDRESS(1,MATCH(AR$349,#REF!,0),4),"1","") &amp; $AC197 )="","",INDIRECT("'ENROLLMENT'!" &amp; SUBSTITUTE(ADDRESS(1,MATCH(AR$349,#REF!,0),4),"1","") &amp; $AC197 )),"")</f>
        <v/>
      </c>
      <c r="AS447" s="273"/>
      <c r="AT447" s="268" t="str">
        <f ca="1">IFERROR(IF(INDIRECT("'ENROLLMENT'!" &amp; SUBSTITUTE(ADDRESS(1,MATCH(AT$349,#REF!,0),4),"1","") &amp; $AC197 )="","",INDIRECT("'ENROLLMENT'!" &amp; SUBSTITUTE(ADDRESS(1,MATCH(AT$349,#REF!,0),4),"1","") &amp; $AC197 )),"")</f>
        <v/>
      </c>
      <c r="AU447" s="269"/>
      <c r="AV447" s="51"/>
    </row>
    <row r="448" spans="14:48" ht="24.95" hidden="1" customHeight="1" thickTop="1" thickBot="1">
      <c r="N448" s="209" t="str">
        <f ca="1">IFERROR(IF(VLOOKUP($F198,ENROLLMENT.DATA\MASTER.TABLE\\RNK,( COLUMN(INDIRECT(#REF!&amp;"\"&amp;"PGA"&amp;"\RANGE")) - COLUMN(ENROLLMENT.DATA\RNK\RANGE) +1 ),0) = "","",LEFT($AF448,7)),"")</f>
        <v/>
      </c>
      <c r="T448" s="170"/>
      <c r="AB448" s="313" t="str">
        <f t="shared" ca="1" si="411"/>
        <v/>
      </c>
      <c r="AC448" s="313"/>
      <c r="AD448" s="313"/>
      <c r="AE448" s="314"/>
      <c r="AF448" s="291" t="str">
        <f ca="1">IFERROR(IF(INDIRECT("'ENROLLMENT'!" &amp; SUBSTITUTE(ADDRESS(1,MATCH(AF$349,#REF!,0),4),"1","") &amp; $AC198 )="","",INDIRECT("'ENROLLMENT'!" &amp; SUBSTITUTE(ADDRESS(1,MATCH(AF$349,#REF!,0),4),"1","") &amp; $AC198 )),"")</f>
        <v/>
      </c>
      <c r="AG448" s="292"/>
      <c r="AH448" s="281" t="str">
        <f ca="1">IFERROR(IF(INDIRECT("'ENROLLMENT'!" &amp; SUBSTITUTE(ADDRESS(1,MATCH(AH$349,#REF!,0),4),"1","") &amp; $AC198 )="","",INDIRECT("'ENROLLMENT'!" &amp; SUBSTITUTE(ADDRESS(1,MATCH(AH$349,#REF!,0),4),"1","") &amp; $AC198 )),"")&amp;  IFERROR(IF(INDIRECT("'ENROLLMENT'!" &amp; SUBSTITUTE(ADDRESS(1,MATCH(AL$349,#REF!,0),4),"1","") &amp; $AC198 )="",""," / "&amp;INDIRECT("'ENROLLMENT'!" &amp; SUBSTITUTE(ADDRESS(1,MATCH(AL$349,#REF!,0),4),"1","") &amp; $AC198 )),"")</f>
        <v/>
      </c>
      <c r="AI448" s="282"/>
      <c r="AJ448" s="282"/>
      <c r="AK448" s="282"/>
      <c r="AL448" s="282"/>
      <c r="AM448" s="282"/>
      <c r="AN448" s="283"/>
      <c r="AO448" s="278" t="str">
        <f ca="1">IFERROR(IF(INDIRECT("'ENROLLMENT'!" &amp; SUBSTITUTE(ADDRESS(1,MATCH(AO$349,#REF!,0),4),"1","") &amp; $AC198 )="","",INDIRECT("'ENROLLMENT'!" &amp; SUBSTITUTE(ADDRESS(1,MATCH(AO$349,#REF!,0),4),"1","") &amp; $AC198 )),"")</f>
        <v/>
      </c>
      <c r="AP448" s="279"/>
      <c r="AQ448" s="46" t="str">
        <f ca="1">IFERROR(IF(INDIRECT("'ENROLLMENT'!" &amp; SUBSTITUTE(ADDRESS(1,MATCH(AQ$349,#REF!,0),4),"1","") &amp; $AC198 )="","",INDIRECT("'ENROLLMENT'!" &amp; SUBSTITUTE(ADDRESS(1,MATCH(AQ$349,#REF!,0),4),"1","") &amp; $AC198 )),"")</f>
        <v/>
      </c>
      <c r="AR448" s="274" t="str">
        <f ca="1">IFERROR(IF(INDIRECT("'ENROLLMENT'!" &amp; SUBSTITUTE(ADDRESS(1,MATCH(AR$349,#REF!,0),4),"1","") &amp; $AC198 )="","",INDIRECT("'ENROLLMENT'!" &amp; SUBSTITUTE(ADDRESS(1,MATCH(AR$349,#REF!,0),4),"1","") &amp; $AC198 )),"")</f>
        <v/>
      </c>
      <c r="AS448" s="275"/>
      <c r="AT448" s="266" t="str">
        <f ca="1">IFERROR(IF(INDIRECT("'ENROLLMENT'!" &amp; SUBSTITUTE(ADDRESS(1,MATCH(AT$349,#REF!,0),4),"1","") &amp; $AC198 )="","",INDIRECT("'ENROLLMENT'!" &amp; SUBSTITUTE(ADDRESS(1,MATCH(AT$349,#REF!,0),4),"1","") &amp; $AC198 )),"")</f>
        <v/>
      </c>
      <c r="AU448" s="267"/>
      <c r="AV448" s="51"/>
    </row>
    <row r="449" spans="14:48" ht="24.95" hidden="1" customHeight="1" thickTop="1" thickBot="1">
      <c r="N449" s="173" t="str">
        <f ca="1">IFERROR(IF(VLOOKUP($F199,ENROLLMENT.DATA\MASTER.TABLE\\RNK,( COLUMN(INDIRECT(#REF!&amp;"\"&amp;"PGA"&amp;"\RANGE")) - COLUMN(ENROLLMENT.DATA\RNK\RANGE) +1 ),0) = "","",LEFT($AF449,7)),"")</f>
        <v/>
      </c>
      <c r="T449" s="171"/>
      <c r="AB449" s="313" t="str">
        <f t="shared" ca="1" si="411"/>
        <v/>
      </c>
      <c r="AC449" s="313"/>
      <c r="AD449" s="313"/>
      <c r="AE449" s="314"/>
      <c r="AF449" s="289" t="str">
        <f ca="1">IFERROR(IF(INDIRECT("'ENROLLMENT'!" &amp; SUBSTITUTE(ADDRESS(1,MATCH(AF$349,#REF!,0),4),"1","") &amp; $AC199 )="","",INDIRECT("'ENROLLMENT'!" &amp; SUBSTITUTE(ADDRESS(1,MATCH(AF$349,#REF!,0),4),"1","") &amp; $AC199 )),"")</f>
        <v/>
      </c>
      <c r="AG449" s="290"/>
      <c r="AH449" s="284" t="str">
        <f ca="1">IFERROR(IF(INDIRECT("'ENROLLMENT'!" &amp; SUBSTITUTE(ADDRESS(1,MATCH(AH$349,#REF!,0),4),"1","") &amp; $AC199 )="","",INDIRECT("'ENROLLMENT'!" &amp; SUBSTITUTE(ADDRESS(1,MATCH(AH$349,#REF!,0),4),"1","") &amp; $AC199 )),"")&amp;  IFERROR(IF(INDIRECT("'ENROLLMENT'!" &amp; SUBSTITUTE(ADDRESS(1,MATCH(AL$349,#REF!,0),4),"1","") &amp; $AC199 )="",""," / "&amp;INDIRECT("'ENROLLMENT'!" &amp; SUBSTITUTE(ADDRESS(1,MATCH(AL$349,#REF!,0),4),"1","") &amp; $AC199 )),"")</f>
        <v/>
      </c>
      <c r="AI449" s="285"/>
      <c r="AJ449" s="285"/>
      <c r="AK449" s="285"/>
      <c r="AL449" s="285"/>
      <c r="AM449" s="285"/>
      <c r="AN449" s="286"/>
      <c r="AO449" s="276" t="str">
        <f ca="1">IFERROR(IF(INDIRECT("'ENROLLMENT'!" &amp; SUBSTITUTE(ADDRESS(1,MATCH(AO$349,#REF!,0),4),"1","") &amp; $AC199 )="","",INDIRECT("'ENROLLMENT'!" &amp; SUBSTITUTE(ADDRESS(1,MATCH(AO$349,#REF!,0),4),"1","") &amp; $AC199 )),"")</f>
        <v/>
      </c>
      <c r="AP449" s="277"/>
      <c r="AQ449" s="47" t="str">
        <f ca="1">IFERROR(IF(INDIRECT("'ENROLLMENT'!" &amp; SUBSTITUTE(ADDRESS(1,MATCH(AQ$349,#REF!,0),4),"1","") &amp; $AC199 )="","",INDIRECT("'ENROLLMENT'!" &amp; SUBSTITUTE(ADDRESS(1,MATCH(AQ$349,#REF!,0),4),"1","") &amp; $AC199 )),"")</f>
        <v/>
      </c>
      <c r="AR449" s="272" t="str">
        <f ca="1">IFERROR(IF(INDIRECT("'ENROLLMENT'!" &amp; SUBSTITUTE(ADDRESS(1,MATCH(AR$349,#REF!,0),4),"1","") &amp; $AC199 )="","",INDIRECT("'ENROLLMENT'!" &amp; SUBSTITUTE(ADDRESS(1,MATCH(AR$349,#REF!,0),4),"1","") &amp; $AC199 )),"")</f>
        <v/>
      </c>
      <c r="AS449" s="273"/>
      <c r="AT449" s="268" t="str">
        <f ca="1">IFERROR(IF(INDIRECT("'ENROLLMENT'!" &amp; SUBSTITUTE(ADDRESS(1,MATCH(AT$349,#REF!,0),4),"1","") &amp; $AC199 )="","",INDIRECT("'ENROLLMENT'!" &amp; SUBSTITUTE(ADDRESS(1,MATCH(AT$349,#REF!,0),4),"1","") &amp; $AC199 )),"")</f>
        <v/>
      </c>
      <c r="AU449" s="269"/>
      <c r="AV449" s="51"/>
    </row>
    <row r="450" spans="14:48" ht="24.95" hidden="1" customHeight="1" thickTop="1" thickBot="1">
      <c r="N450" s="209" t="str">
        <f ca="1">IFERROR(IF(VLOOKUP($F200,ENROLLMENT.DATA\MASTER.TABLE\\RNK,( COLUMN(INDIRECT(#REF!&amp;"\"&amp;"PGA"&amp;"\RANGE")) - COLUMN(ENROLLMENT.DATA\RNK\RANGE) +1 ),0) = "","",LEFT($AF450,7)),"")</f>
        <v/>
      </c>
      <c r="T450" s="170"/>
      <c r="AB450" s="313" t="str">
        <f t="shared" ca="1" si="411"/>
        <v/>
      </c>
      <c r="AC450" s="313"/>
      <c r="AD450" s="313"/>
      <c r="AE450" s="314"/>
      <c r="AF450" s="291" t="str">
        <f ca="1">IFERROR(IF(INDIRECT("'ENROLLMENT'!" &amp; SUBSTITUTE(ADDRESS(1,MATCH(AF$349,#REF!,0),4),"1","") &amp; $AC200 )="","",INDIRECT("'ENROLLMENT'!" &amp; SUBSTITUTE(ADDRESS(1,MATCH(AF$349,#REF!,0),4),"1","") &amp; $AC200 )),"")</f>
        <v/>
      </c>
      <c r="AG450" s="292"/>
      <c r="AH450" s="281" t="str">
        <f ca="1">IFERROR(IF(INDIRECT("'ENROLLMENT'!" &amp; SUBSTITUTE(ADDRESS(1,MATCH(AH$349,#REF!,0),4),"1","") &amp; $AC200 )="","",INDIRECT("'ENROLLMENT'!" &amp; SUBSTITUTE(ADDRESS(1,MATCH(AH$349,#REF!,0),4),"1","") &amp; $AC200 )),"")&amp;  IFERROR(IF(INDIRECT("'ENROLLMENT'!" &amp; SUBSTITUTE(ADDRESS(1,MATCH(AL$349,#REF!,0),4),"1","") &amp; $AC200 )="",""," / "&amp;INDIRECT("'ENROLLMENT'!" &amp; SUBSTITUTE(ADDRESS(1,MATCH(AL$349,#REF!,0),4),"1","") &amp; $AC200 )),"")</f>
        <v/>
      </c>
      <c r="AI450" s="282"/>
      <c r="AJ450" s="282"/>
      <c r="AK450" s="282"/>
      <c r="AL450" s="282"/>
      <c r="AM450" s="282"/>
      <c r="AN450" s="283"/>
      <c r="AO450" s="278" t="str">
        <f ca="1">IFERROR(IF(INDIRECT("'ENROLLMENT'!" &amp; SUBSTITUTE(ADDRESS(1,MATCH(AO$349,#REF!,0),4),"1","") &amp; $AC200 )="","",INDIRECT("'ENROLLMENT'!" &amp; SUBSTITUTE(ADDRESS(1,MATCH(AO$349,#REF!,0),4),"1","") &amp; $AC200 )),"")</f>
        <v/>
      </c>
      <c r="AP450" s="279"/>
      <c r="AQ450" s="46" t="str">
        <f ca="1">IFERROR(IF(INDIRECT("'ENROLLMENT'!" &amp; SUBSTITUTE(ADDRESS(1,MATCH(AQ$349,#REF!,0),4),"1","") &amp; $AC200 )="","",INDIRECT("'ENROLLMENT'!" &amp; SUBSTITUTE(ADDRESS(1,MATCH(AQ$349,#REF!,0),4),"1","") &amp; $AC200 )),"")</f>
        <v/>
      </c>
      <c r="AR450" s="274" t="str">
        <f ca="1">IFERROR(IF(INDIRECT("'ENROLLMENT'!" &amp; SUBSTITUTE(ADDRESS(1,MATCH(AR$349,#REF!,0),4),"1","") &amp; $AC200 )="","",INDIRECT("'ENROLLMENT'!" &amp; SUBSTITUTE(ADDRESS(1,MATCH(AR$349,#REF!,0),4),"1","") &amp; $AC200 )),"")</f>
        <v/>
      </c>
      <c r="AS450" s="275"/>
      <c r="AT450" s="266" t="str">
        <f ca="1">IFERROR(IF(INDIRECT("'ENROLLMENT'!" &amp; SUBSTITUTE(ADDRESS(1,MATCH(AT$349,#REF!,0),4),"1","") &amp; $AC200 )="","",INDIRECT("'ENROLLMENT'!" &amp; SUBSTITUTE(ADDRESS(1,MATCH(AT$349,#REF!,0),4),"1","") &amp; $AC200 )),"")</f>
        <v/>
      </c>
      <c r="AU450" s="267"/>
      <c r="AV450" s="51"/>
    </row>
    <row r="451" spans="14:48" ht="24.75" customHeight="1" thickBot="1">
      <c r="AG451" s="48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52"/>
    </row>
    <row r="452" spans="14:48" ht="24.95" customHeight="1" thickTop="1"/>
  </sheetData>
  <sheetProtection algorithmName="SHA-512" hashValue="B0wxP+fd77DBO1VAMnJ1Vp99SBG/iNuxyLtTSYriZg89LZrDqSMBI4sBI8vAfjknURnBPIwRqtlT94H2ahgO4A==" saltValue="oS35+qzlUvRG1auK9Og9SQ==" spinCount="100000" sheet="1" objects="1" scenarios="1" selectLockedCells="1"/>
  <mergeCells count="865">
    <mergeCell ref="AD73:AH73"/>
    <mergeCell ref="AB448:AE448"/>
    <mergeCell ref="AB449:AE449"/>
    <mergeCell ref="AB450:AE450"/>
    <mergeCell ref="AB439:AE439"/>
    <mergeCell ref="AB440:AE440"/>
    <mergeCell ref="AB441:AE441"/>
    <mergeCell ref="AB442:AE442"/>
    <mergeCell ref="AB443:AE443"/>
    <mergeCell ref="AB444:AE444"/>
    <mergeCell ref="AB445:AE445"/>
    <mergeCell ref="AB446:AE446"/>
    <mergeCell ref="AB447:AE447"/>
    <mergeCell ref="AB430:AE430"/>
    <mergeCell ref="AB431:AE431"/>
    <mergeCell ref="AB432:AE432"/>
    <mergeCell ref="AB433:AE433"/>
    <mergeCell ref="AB434:AE434"/>
    <mergeCell ref="AB435:AE435"/>
    <mergeCell ref="AB436:AE436"/>
    <mergeCell ref="AB437:AE437"/>
    <mergeCell ref="AB438:AE438"/>
    <mergeCell ref="AB421:AE421"/>
    <mergeCell ref="AB422:AE422"/>
    <mergeCell ref="AB424:AE424"/>
    <mergeCell ref="AB425:AE425"/>
    <mergeCell ref="AB426:AE426"/>
    <mergeCell ref="AB427:AE427"/>
    <mergeCell ref="AB428:AE428"/>
    <mergeCell ref="AB429:AE429"/>
    <mergeCell ref="AB412:AE412"/>
    <mergeCell ref="AB413:AE413"/>
    <mergeCell ref="AB414:AE414"/>
    <mergeCell ref="AB415:AE415"/>
    <mergeCell ref="AB416:AE416"/>
    <mergeCell ref="AB417:AE417"/>
    <mergeCell ref="AB418:AE418"/>
    <mergeCell ref="AB419:AE419"/>
    <mergeCell ref="AB420:AE420"/>
    <mergeCell ref="AB404:AE404"/>
    <mergeCell ref="AB405:AE405"/>
    <mergeCell ref="AB406:AE406"/>
    <mergeCell ref="AB407:AE407"/>
    <mergeCell ref="AB408:AE408"/>
    <mergeCell ref="AB409:AE409"/>
    <mergeCell ref="AB410:AE410"/>
    <mergeCell ref="AB411:AE411"/>
    <mergeCell ref="AB423:AE423"/>
    <mergeCell ref="AB395:AE395"/>
    <mergeCell ref="AB396:AE396"/>
    <mergeCell ref="AB397:AE397"/>
    <mergeCell ref="AB398:AE398"/>
    <mergeCell ref="AB399:AE399"/>
    <mergeCell ref="AB400:AE400"/>
    <mergeCell ref="AB401:AE401"/>
    <mergeCell ref="AB402:AE402"/>
    <mergeCell ref="AB403:AE403"/>
    <mergeCell ref="AB386:AE386"/>
    <mergeCell ref="AB387:AE387"/>
    <mergeCell ref="AB388:AE388"/>
    <mergeCell ref="AB389:AE389"/>
    <mergeCell ref="AB390:AE390"/>
    <mergeCell ref="AB391:AE391"/>
    <mergeCell ref="AB392:AE392"/>
    <mergeCell ref="AB393:AE393"/>
    <mergeCell ref="AB394:AE394"/>
    <mergeCell ref="AB377:AE377"/>
    <mergeCell ref="AB378:AE378"/>
    <mergeCell ref="AB379:AE379"/>
    <mergeCell ref="AB380:AE380"/>
    <mergeCell ref="AB381:AE381"/>
    <mergeCell ref="AB382:AE382"/>
    <mergeCell ref="AB383:AE383"/>
    <mergeCell ref="AB384:AE384"/>
    <mergeCell ref="AB385:AE385"/>
    <mergeCell ref="AB368:AE368"/>
    <mergeCell ref="AB369:AE369"/>
    <mergeCell ref="AB370:AE370"/>
    <mergeCell ref="AB371:AE371"/>
    <mergeCell ref="AB372:AE372"/>
    <mergeCell ref="AB373:AE373"/>
    <mergeCell ref="AB374:AE374"/>
    <mergeCell ref="AB375:AE375"/>
    <mergeCell ref="AB376:AE376"/>
    <mergeCell ref="AB359:AE359"/>
    <mergeCell ref="AB360:AE360"/>
    <mergeCell ref="AB361:AE361"/>
    <mergeCell ref="AB362:AE362"/>
    <mergeCell ref="AB363:AE363"/>
    <mergeCell ref="AB364:AE364"/>
    <mergeCell ref="AB365:AE365"/>
    <mergeCell ref="AB366:AE366"/>
    <mergeCell ref="AB367:AE367"/>
    <mergeCell ref="AG6:AM6"/>
    <mergeCell ref="AI69:AN69"/>
    <mergeCell ref="AB355:AE355"/>
    <mergeCell ref="AB351:AE351"/>
    <mergeCell ref="AB352:AE352"/>
    <mergeCell ref="AB353:AE353"/>
    <mergeCell ref="AB354:AE354"/>
    <mergeCell ref="AB356:AE356"/>
    <mergeCell ref="AG76:AG80"/>
    <mergeCell ref="AD76:AF80"/>
    <mergeCell ref="AB76:AC80"/>
    <mergeCell ref="AI75:AI94"/>
    <mergeCell ref="AK75:AM75"/>
    <mergeCell ref="AJ94:AU94"/>
    <mergeCell ref="AB65:AW65"/>
    <mergeCell ref="AS97:AS98"/>
    <mergeCell ref="AG97:AG98"/>
    <mergeCell ref="AF97:AF98"/>
    <mergeCell ref="AC82:AF84"/>
    <mergeCell ref="AG82:AG84"/>
    <mergeCell ref="AO75:AQ75"/>
    <mergeCell ref="AS75:AU75"/>
    <mergeCell ref="AK76:AM77"/>
    <mergeCell ref="AN76:AN77"/>
    <mergeCell ref="AR76:AR77"/>
    <mergeCell ref="AS76:AU77"/>
    <mergeCell ref="AC86:AF88"/>
    <mergeCell ref="AG86:AG88"/>
    <mergeCell ref="AN78:AO78"/>
    <mergeCell ref="AH368:AN368"/>
    <mergeCell ref="AH369:AN369"/>
    <mergeCell ref="AH370:AN370"/>
    <mergeCell ref="AF347:AG348"/>
    <mergeCell ref="AF351:AG351"/>
    <mergeCell ref="AF352:AG352"/>
    <mergeCell ref="AF353:AG353"/>
    <mergeCell ref="AF354:AG354"/>
    <mergeCell ref="AF355:AG355"/>
    <mergeCell ref="AF356:AG356"/>
    <mergeCell ref="AF357:AG357"/>
    <mergeCell ref="AC345:AC348"/>
    <mergeCell ref="AB357:AE357"/>
    <mergeCell ref="AO367:AP367"/>
    <mergeCell ref="AO368:AP368"/>
    <mergeCell ref="AO369:AP369"/>
    <mergeCell ref="AO370:AP370"/>
    <mergeCell ref="AR366:AS366"/>
    <mergeCell ref="AB358:AE358"/>
    <mergeCell ref="AH371:AN371"/>
    <mergeCell ref="AH372:AN372"/>
    <mergeCell ref="AH373:AN373"/>
    <mergeCell ref="AH374:AN374"/>
    <mergeCell ref="AH375:AN375"/>
    <mergeCell ref="AF358:AG358"/>
    <mergeCell ref="AF359:AG359"/>
    <mergeCell ref="AF360:AG360"/>
    <mergeCell ref="AF361:AG361"/>
    <mergeCell ref="AF362:AG362"/>
    <mergeCell ref="AF363:AG363"/>
    <mergeCell ref="AF364:AG364"/>
    <mergeCell ref="AF365:AG365"/>
    <mergeCell ref="AF366:AG366"/>
    <mergeCell ref="AF367:AG367"/>
    <mergeCell ref="AF368:AG368"/>
    <mergeCell ref="AF369:AG369"/>
    <mergeCell ref="AF370:AG370"/>
    <mergeCell ref="AF371:AG371"/>
    <mergeCell ref="AF372:AG372"/>
    <mergeCell ref="AF373:AG373"/>
    <mergeCell ref="AF374:AG374"/>
    <mergeCell ref="AF375:AG375"/>
    <mergeCell ref="AH376:AN376"/>
    <mergeCell ref="AH377:AN377"/>
    <mergeCell ref="AH378:AN378"/>
    <mergeCell ref="AH379:AN379"/>
    <mergeCell ref="AH380:AN380"/>
    <mergeCell ref="AH381:AN381"/>
    <mergeCell ref="AH382:AN382"/>
    <mergeCell ref="AH383:AN383"/>
    <mergeCell ref="AH384:AN384"/>
    <mergeCell ref="AH385:AN385"/>
    <mergeCell ref="AH386:AN386"/>
    <mergeCell ref="AH387:AN387"/>
    <mergeCell ref="AH388:AN388"/>
    <mergeCell ref="AH389:AN389"/>
    <mergeCell ref="AH390:AN390"/>
    <mergeCell ref="AH391:AN391"/>
    <mergeCell ref="AH392:AN392"/>
    <mergeCell ref="AH393:AN393"/>
    <mergeCell ref="AH394:AN394"/>
    <mergeCell ref="AH395:AN395"/>
    <mergeCell ref="AH396:AN396"/>
    <mergeCell ref="AH397:AN397"/>
    <mergeCell ref="AH398:AN398"/>
    <mergeCell ref="AH399:AN399"/>
    <mergeCell ref="AH400:AN400"/>
    <mergeCell ref="AH401:AN401"/>
    <mergeCell ref="AH402:AN402"/>
    <mergeCell ref="AH418:AN418"/>
    <mergeCell ref="AH419:AN419"/>
    <mergeCell ref="AH420:AN420"/>
    <mergeCell ref="AH403:AN403"/>
    <mergeCell ref="AH404:AN404"/>
    <mergeCell ref="AH405:AN405"/>
    <mergeCell ref="AH406:AN406"/>
    <mergeCell ref="AH407:AN407"/>
    <mergeCell ref="AH408:AN408"/>
    <mergeCell ref="AH409:AN409"/>
    <mergeCell ref="AH410:AN410"/>
    <mergeCell ref="AH411:AN411"/>
    <mergeCell ref="AH412:AN412"/>
    <mergeCell ref="AH413:AN413"/>
    <mergeCell ref="AH414:AN414"/>
    <mergeCell ref="AH415:AN415"/>
    <mergeCell ref="AH416:AN416"/>
    <mergeCell ref="AH417:AN417"/>
    <mergeCell ref="AH444:AN444"/>
    <mergeCell ref="AH445:AN445"/>
    <mergeCell ref="AH446:AN446"/>
    <mergeCell ref="AH447:AN447"/>
    <mergeCell ref="AH430:AN430"/>
    <mergeCell ref="AH431:AN431"/>
    <mergeCell ref="AH432:AN432"/>
    <mergeCell ref="AH433:AN433"/>
    <mergeCell ref="AH434:AN434"/>
    <mergeCell ref="AH435:AN435"/>
    <mergeCell ref="AH436:AN436"/>
    <mergeCell ref="AH437:AN437"/>
    <mergeCell ref="AH438:AN438"/>
    <mergeCell ref="AH439:AN439"/>
    <mergeCell ref="AH421:AN421"/>
    <mergeCell ref="AH422:AN422"/>
    <mergeCell ref="AH423:AN423"/>
    <mergeCell ref="AH424:AN424"/>
    <mergeCell ref="AH425:AN425"/>
    <mergeCell ref="AH426:AN426"/>
    <mergeCell ref="AH427:AN427"/>
    <mergeCell ref="AH428:AN428"/>
    <mergeCell ref="AH429:AN429"/>
    <mergeCell ref="AF376:AG376"/>
    <mergeCell ref="AF377:AG377"/>
    <mergeCell ref="AF378:AG378"/>
    <mergeCell ref="AF379:AG379"/>
    <mergeCell ref="AF380:AG380"/>
    <mergeCell ref="AF381:AG381"/>
    <mergeCell ref="AF382:AG382"/>
    <mergeCell ref="AF383:AG383"/>
    <mergeCell ref="AF384:AG384"/>
    <mergeCell ref="AF385:AG385"/>
    <mergeCell ref="AF386:AG386"/>
    <mergeCell ref="AF387:AG387"/>
    <mergeCell ref="AF388:AG388"/>
    <mergeCell ref="AF389:AG389"/>
    <mergeCell ref="AF390:AG390"/>
    <mergeCell ref="AF391:AG391"/>
    <mergeCell ref="AF392:AG392"/>
    <mergeCell ref="AF393:AG393"/>
    <mergeCell ref="AF394:AG394"/>
    <mergeCell ref="AF395:AG395"/>
    <mergeCell ref="AF396:AG396"/>
    <mergeCell ref="AF397:AG397"/>
    <mergeCell ref="AF398:AG398"/>
    <mergeCell ref="AF399:AG399"/>
    <mergeCell ref="AF400:AG400"/>
    <mergeCell ref="AF401:AG401"/>
    <mergeCell ref="AF402:AG402"/>
    <mergeCell ref="AF403:AG403"/>
    <mergeCell ref="AF404:AG404"/>
    <mergeCell ref="AF405:AG405"/>
    <mergeCell ref="AF406:AG406"/>
    <mergeCell ref="AF407:AG407"/>
    <mergeCell ref="AF408:AG408"/>
    <mergeCell ref="AF409:AG409"/>
    <mergeCell ref="AF410:AG410"/>
    <mergeCell ref="AF411:AG411"/>
    <mergeCell ref="AF412:AG412"/>
    <mergeCell ref="AF413:AG413"/>
    <mergeCell ref="AF414:AG414"/>
    <mergeCell ref="AF415:AG415"/>
    <mergeCell ref="AF416:AG416"/>
    <mergeCell ref="AF417:AG417"/>
    <mergeCell ref="AF418:AG418"/>
    <mergeCell ref="AF419:AG419"/>
    <mergeCell ref="AF420:AG420"/>
    <mergeCell ref="AF421:AG421"/>
    <mergeCell ref="AF422:AG422"/>
    <mergeCell ref="AF423:AG423"/>
    <mergeCell ref="AF424:AG424"/>
    <mergeCell ref="AF425:AG425"/>
    <mergeCell ref="AF426:AG426"/>
    <mergeCell ref="AF427:AG427"/>
    <mergeCell ref="AF428:AG428"/>
    <mergeCell ref="AF440:AG440"/>
    <mergeCell ref="AF441:AG441"/>
    <mergeCell ref="AF442:AG442"/>
    <mergeCell ref="AF443:AG443"/>
    <mergeCell ref="AF444:AG444"/>
    <mergeCell ref="AF445:AG445"/>
    <mergeCell ref="AF446:AG446"/>
    <mergeCell ref="AF429:AG429"/>
    <mergeCell ref="AF430:AG430"/>
    <mergeCell ref="AF431:AG431"/>
    <mergeCell ref="AF432:AG432"/>
    <mergeCell ref="AF433:AG433"/>
    <mergeCell ref="AF434:AG434"/>
    <mergeCell ref="AF435:AG435"/>
    <mergeCell ref="AF436:AG436"/>
    <mergeCell ref="AF437:AG437"/>
    <mergeCell ref="AF447:AG447"/>
    <mergeCell ref="AF448:AG448"/>
    <mergeCell ref="AF449:AG449"/>
    <mergeCell ref="AF450:AG450"/>
    <mergeCell ref="AH347:AN348"/>
    <mergeCell ref="AH351:AN351"/>
    <mergeCell ref="AH352:AN352"/>
    <mergeCell ref="AH353:AN353"/>
    <mergeCell ref="AH354:AN354"/>
    <mergeCell ref="AH355:AN355"/>
    <mergeCell ref="AH356:AN356"/>
    <mergeCell ref="AH357:AN357"/>
    <mergeCell ref="AH358:AN358"/>
    <mergeCell ref="AH359:AN359"/>
    <mergeCell ref="AH360:AN360"/>
    <mergeCell ref="AH361:AN361"/>
    <mergeCell ref="AH362:AN362"/>
    <mergeCell ref="AH363:AN363"/>
    <mergeCell ref="AH364:AN364"/>
    <mergeCell ref="AH365:AN365"/>
    <mergeCell ref="AH366:AN366"/>
    <mergeCell ref="AH367:AN367"/>
    <mergeCell ref="AF438:AG438"/>
    <mergeCell ref="AF439:AG439"/>
    <mergeCell ref="AH448:AN448"/>
    <mergeCell ref="AH449:AN449"/>
    <mergeCell ref="AH450:AN450"/>
    <mergeCell ref="AO347:AP348"/>
    <mergeCell ref="AO351:AP351"/>
    <mergeCell ref="AO352:AP352"/>
    <mergeCell ref="AO353:AP353"/>
    <mergeCell ref="AO354:AP354"/>
    <mergeCell ref="AO355:AP355"/>
    <mergeCell ref="AO356:AP356"/>
    <mergeCell ref="AO357:AP357"/>
    <mergeCell ref="AO358:AP358"/>
    <mergeCell ref="AO359:AP359"/>
    <mergeCell ref="AO360:AP360"/>
    <mergeCell ref="AO361:AP361"/>
    <mergeCell ref="AO362:AP362"/>
    <mergeCell ref="AO363:AP363"/>
    <mergeCell ref="AO364:AP364"/>
    <mergeCell ref="AO365:AP365"/>
    <mergeCell ref="AO366:AP366"/>
    <mergeCell ref="AH440:AN440"/>
    <mergeCell ref="AH441:AN441"/>
    <mergeCell ref="AH442:AN442"/>
    <mergeCell ref="AH443:AN443"/>
    <mergeCell ref="AO371:AP371"/>
    <mergeCell ref="AO372:AP372"/>
    <mergeCell ref="AO373:AP373"/>
    <mergeCell ref="AO374:AP374"/>
    <mergeCell ref="AO375:AP375"/>
    <mergeCell ref="AO376:AP376"/>
    <mergeCell ref="AO377:AP377"/>
    <mergeCell ref="AO378:AP378"/>
    <mergeCell ref="AO379:AP379"/>
    <mergeCell ref="AO380:AP380"/>
    <mergeCell ref="AO381:AP381"/>
    <mergeCell ref="AO382:AP382"/>
    <mergeCell ref="AO383:AP383"/>
    <mergeCell ref="AO384:AP384"/>
    <mergeCell ref="AO385:AP385"/>
    <mergeCell ref="AO386:AP386"/>
    <mergeCell ref="AO387:AP387"/>
    <mergeCell ref="AO388:AP388"/>
    <mergeCell ref="AO389:AP389"/>
    <mergeCell ref="AO390:AP390"/>
    <mergeCell ref="AO391:AP391"/>
    <mergeCell ref="AO392:AP392"/>
    <mergeCell ref="AO393:AP393"/>
    <mergeCell ref="AO394:AP394"/>
    <mergeCell ref="AO395:AP395"/>
    <mergeCell ref="AO396:AP396"/>
    <mergeCell ref="AO397:AP397"/>
    <mergeCell ref="AO398:AP398"/>
    <mergeCell ref="AO399:AP399"/>
    <mergeCell ref="AO400:AP400"/>
    <mergeCell ref="AO401:AP401"/>
    <mergeCell ref="AO402:AP402"/>
    <mergeCell ref="AO403:AP403"/>
    <mergeCell ref="AO404:AP404"/>
    <mergeCell ref="AO405:AP405"/>
    <mergeCell ref="AO406:AP406"/>
    <mergeCell ref="AO407:AP407"/>
    <mergeCell ref="AO408:AP408"/>
    <mergeCell ref="AO409:AP409"/>
    <mergeCell ref="AO410:AP410"/>
    <mergeCell ref="AO411:AP411"/>
    <mergeCell ref="AO412:AP412"/>
    <mergeCell ref="AO413:AP413"/>
    <mergeCell ref="AO414:AP414"/>
    <mergeCell ref="AO415:AP415"/>
    <mergeCell ref="AO416:AP416"/>
    <mergeCell ref="AO417:AP417"/>
    <mergeCell ref="AO418:AP418"/>
    <mergeCell ref="AO419:AP419"/>
    <mergeCell ref="AO420:AP420"/>
    <mergeCell ref="AO421:AP421"/>
    <mergeCell ref="AO422:AP422"/>
    <mergeCell ref="AO423:AP423"/>
    <mergeCell ref="AO424:AP424"/>
    <mergeCell ref="AO425:AP425"/>
    <mergeCell ref="AO426:AP426"/>
    <mergeCell ref="AO427:AP427"/>
    <mergeCell ref="AO428:AP428"/>
    <mergeCell ref="AO429:AP429"/>
    <mergeCell ref="AO430:AP430"/>
    <mergeCell ref="AO431:AP431"/>
    <mergeCell ref="AO432:AP432"/>
    <mergeCell ref="AO433:AP433"/>
    <mergeCell ref="AO434:AP434"/>
    <mergeCell ref="AO435:AP435"/>
    <mergeCell ref="AO436:AP436"/>
    <mergeCell ref="AO437:AP437"/>
    <mergeCell ref="AO438:AP438"/>
    <mergeCell ref="AO439:AP439"/>
    <mergeCell ref="AO440:AP440"/>
    <mergeCell ref="AO441:AP441"/>
    <mergeCell ref="AO442:AP442"/>
    <mergeCell ref="AO443:AP443"/>
    <mergeCell ref="AO444:AP444"/>
    <mergeCell ref="AO445:AP445"/>
    <mergeCell ref="AO446:AP446"/>
    <mergeCell ref="AO447:AP447"/>
    <mergeCell ref="AO448:AP448"/>
    <mergeCell ref="AO449:AP449"/>
    <mergeCell ref="AO450:AP450"/>
    <mergeCell ref="AR347:AS348"/>
    <mergeCell ref="AR351:AS351"/>
    <mergeCell ref="AR352:AS352"/>
    <mergeCell ref="AR353:AS353"/>
    <mergeCell ref="AR354:AS354"/>
    <mergeCell ref="AR355:AS355"/>
    <mergeCell ref="AR356:AS356"/>
    <mergeCell ref="AR357:AS357"/>
    <mergeCell ref="AR358:AS358"/>
    <mergeCell ref="AR359:AS359"/>
    <mergeCell ref="AR360:AS360"/>
    <mergeCell ref="AR361:AS361"/>
    <mergeCell ref="AR362:AS362"/>
    <mergeCell ref="AR363:AS363"/>
    <mergeCell ref="AR364:AS364"/>
    <mergeCell ref="AR365:AS365"/>
    <mergeCell ref="AR367:AS367"/>
    <mergeCell ref="AR368:AS368"/>
    <mergeCell ref="AR369:AS369"/>
    <mergeCell ref="AR370:AS370"/>
    <mergeCell ref="AR371:AS371"/>
    <mergeCell ref="AR372:AS372"/>
    <mergeCell ref="AR373:AS373"/>
    <mergeCell ref="AR374:AS374"/>
    <mergeCell ref="AR375:AS375"/>
    <mergeCell ref="AR376:AS376"/>
    <mergeCell ref="AR377:AS377"/>
    <mergeCell ref="AR378:AS378"/>
    <mergeCell ref="AR379:AS379"/>
    <mergeCell ref="AR380:AS380"/>
    <mergeCell ref="AR381:AS381"/>
    <mergeCell ref="AR382:AS382"/>
    <mergeCell ref="AR383:AS383"/>
    <mergeCell ref="AR384:AS384"/>
    <mergeCell ref="AR385:AS385"/>
    <mergeCell ref="AR386:AS386"/>
    <mergeCell ref="AR387:AS387"/>
    <mergeCell ref="AR388:AS388"/>
    <mergeCell ref="AR389:AS389"/>
    <mergeCell ref="AR390:AS390"/>
    <mergeCell ref="AR391:AS391"/>
    <mergeCell ref="AR392:AS392"/>
    <mergeCell ref="AR393:AS393"/>
    <mergeCell ref="AR394:AS394"/>
    <mergeCell ref="AR395:AS395"/>
    <mergeCell ref="AR396:AS396"/>
    <mergeCell ref="AR397:AS397"/>
    <mergeCell ref="AR398:AS398"/>
    <mergeCell ref="AR399:AS399"/>
    <mergeCell ref="AR400:AS400"/>
    <mergeCell ref="AR401:AS401"/>
    <mergeCell ref="AR402:AS402"/>
    <mergeCell ref="AR403:AS403"/>
    <mergeCell ref="AR404:AS404"/>
    <mergeCell ref="AR405:AS405"/>
    <mergeCell ref="AR406:AS406"/>
    <mergeCell ref="AR407:AS407"/>
    <mergeCell ref="AR408:AS408"/>
    <mergeCell ref="AR409:AS409"/>
    <mergeCell ref="AR410:AS410"/>
    <mergeCell ref="AR411:AS411"/>
    <mergeCell ref="AR412:AS412"/>
    <mergeCell ref="AR413:AS413"/>
    <mergeCell ref="AR414:AS414"/>
    <mergeCell ref="AR415:AS415"/>
    <mergeCell ref="AR416:AS416"/>
    <mergeCell ref="AR417:AS417"/>
    <mergeCell ref="AR418:AS418"/>
    <mergeCell ref="AR419:AS419"/>
    <mergeCell ref="AR420:AS420"/>
    <mergeCell ref="AR421:AS421"/>
    <mergeCell ref="AR422:AS422"/>
    <mergeCell ref="AR423:AS423"/>
    <mergeCell ref="AR424:AS424"/>
    <mergeCell ref="AR436:AS436"/>
    <mergeCell ref="AR437:AS437"/>
    <mergeCell ref="AR438:AS438"/>
    <mergeCell ref="AR439:AS439"/>
    <mergeCell ref="AR440:AS440"/>
    <mergeCell ref="AR441:AS441"/>
    <mergeCell ref="AR442:AS442"/>
    <mergeCell ref="AR425:AS425"/>
    <mergeCell ref="AR426:AS426"/>
    <mergeCell ref="AR427:AS427"/>
    <mergeCell ref="AR428:AS428"/>
    <mergeCell ref="AR429:AS429"/>
    <mergeCell ref="AR430:AS430"/>
    <mergeCell ref="AR431:AS431"/>
    <mergeCell ref="AR432:AS432"/>
    <mergeCell ref="AR433:AS433"/>
    <mergeCell ref="AR443:AS443"/>
    <mergeCell ref="AR444:AS444"/>
    <mergeCell ref="AR445:AS445"/>
    <mergeCell ref="AR446:AS446"/>
    <mergeCell ref="AR447:AS447"/>
    <mergeCell ref="AR448:AS448"/>
    <mergeCell ref="AR449:AS449"/>
    <mergeCell ref="AR450:AS450"/>
    <mergeCell ref="AT351:AU351"/>
    <mergeCell ref="AT352:AU352"/>
    <mergeCell ref="AT353:AU353"/>
    <mergeCell ref="AT354:AU354"/>
    <mergeCell ref="AT355:AU355"/>
    <mergeCell ref="AT356:AU356"/>
    <mergeCell ref="AT357:AU357"/>
    <mergeCell ref="AT358:AU358"/>
    <mergeCell ref="AT359:AU359"/>
    <mergeCell ref="AT360:AU360"/>
    <mergeCell ref="AT361:AU361"/>
    <mergeCell ref="AT362:AU362"/>
    <mergeCell ref="AT363:AU363"/>
    <mergeCell ref="AT364:AU364"/>
    <mergeCell ref="AR434:AS434"/>
    <mergeCell ref="AR435:AS435"/>
    <mergeCell ref="AT365:AU365"/>
    <mergeCell ref="AT366:AU366"/>
    <mergeCell ref="AT367:AU367"/>
    <mergeCell ref="AT368:AU368"/>
    <mergeCell ref="AT369:AU369"/>
    <mergeCell ref="AT370:AU370"/>
    <mergeCell ref="AT371:AU371"/>
    <mergeCell ref="AT372:AU372"/>
    <mergeCell ref="AT373:AU373"/>
    <mergeCell ref="AT374:AU374"/>
    <mergeCell ref="AT375:AU375"/>
    <mergeCell ref="AT376:AU376"/>
    <mergeCell ref="AT377:AU377"/>
    <mergeCell ref="AT378:AU378"/>
    <mergeCell ref="AT379:AU379"/>
    <mergeCell ref="AT380:AU380"/>
    <mergeCell ref="AT381:AU381"/>
    <mergeCell ref="AT382:AU382"/>
    <mergeCell ref="AT383:AU383"/>
    <mergeCell ref="AT384:AU384"/>
    <mergeCell ref="AT385:AU385"/>
    <mergeCell ref="AT386:AU386"/>
    <mergeCell ref="AT387:AU387"/>
    <mergeCell ref="AT388:AU388"/>
    <mergeCell ref="AT389:AU389"/>
    <mergeCell ref="AT390:AU390"/>
    <mergeCell ref="AT391:AU391"/>
    <mergeCell ref="AT392:AU392"/>
    <mergeCell ref="AT393:AU393"/>
    <mergeCell ref="AT394:AU394"/>
    <mergeCell ref="AT395:AU395"/>
    <mergeCell ref="AT396:AU396"/>
    <mergeCell ref="AT397:AU397"/>
    <mergeCell ref="AT398:AU398"/>
    <mergeCell ref="AT399:AU399"/>
    <mergeCell ref="AT400:AU400"/>
    <mergeCell ref="AT401:AU401"/>
    <mergeCell ref="AT402:AU402"/>
    <mergeCell ref="AT403:AU403"/>
    <mergeCell ref="AT404:AU404"/>
    <mergeCell ref="AT405:AU405"/>
    <mergeCell ref="AT406:AU406"/>
    <mergeCell ref="AT407:AU407"/>
    <mergeCell ref="AT408:AU408"/>
    <mergeCell ref="AT409:AU409"/>
    <mergeCell ref="AT450:AU450"/>
    <mergeCell ref="AF344:AO344"/>
    <mergeCell ref="AQ344:AS344"/>
    <mergeCell ref="AT437:AU437"/>
    <mergeCell ref="AT438:AU438"/>
    <mergeCell ref="AT439:AU439"/>
    <mergeCell ref="AT440:AU440"/>
    <mergeCell ref="AT441:AU441"/>
    <mergeCell ref="AT442:AU442"/>
    <mergeCell ref="AT443:AU443"/>
    <mergeCell ref="AT444:AU444"/>
    <mergeCell ref="AT445:AU445"/>
    <mergeCell ref="AT428:AU428"/>
    <mergeCell ref="AT429:AU429"/>
    <mergeCell ref="AT430:AU430"/>
    <mergeCell ref="AT431:AU431"/>
    <mergeCell ref="AT432:AU432"/>
    <mergeCell ref="AT433:AU433"/>
    <mergeCell ref="AT434:AU434"/>
    <mergeCell ref="AT435:AU435"/>
    <mergeCell ref="AT436:AU436"/>
    <mergeCell ref="AT419:AU419"/>
    <mergeCell ref="AT417:AU417"/>
    <mergeCell ref="AT418:AU418"/>
    <mergeCell ref="AT410:AU410"/>
    <mergeCell ref="AT411:AU411"/>
    <mergeCell ref="AT412:AU412"/>
    <mergeCell ref="AT413:AU413"/>
    <mergeCell ref="AT414:AU414"/>
    <mergeCell ref="AT415:AU415"/>
    <mergeCell ref="AT416:AU416"/>
    <mergeCell ref="AT448:AU448"/>
    <mergeCell ref="AT449:AU449"/>
    <mergeCell ref="AT446:AU446"/>
    <mergeCell ref="AT447:AU447"/>
    <mergeCell ref="AT420:AU420"/>
    <mergeCell ref="AT421:AU421"/>
    <mergeCell ref="AT422:AU422"/>
    <mergeCell ref="AT423:AU423"/>
    <mergeCell ref="AT424:AU424"/>
    <mergeCell ref="AT425:AU425"/>
    <mergeCell ref="AT426:AU426"/>
    <mergeCell ref="AT427:AU427"/>
    <mergeCell ref="AG1:AM1"/>
    <mergeCell ref="AI168:AQ168"/>
    <mergeCell ref="AI169:AQ169"/>
    <mergeCell ref="AI170:AQ170"/>
    <mergeCell ref="AI171:AQ171"/>
    <mergeCell ref="AI172:AQ172"/>
    <mergeCell ref="AI173:AQ173"/>
    <mergeCell ref="AI174:AQ174"/>
    <mergeCell ref="AI175:AQ175"/>
    <mergeCell ref="AI159:AQ159"/>
    <mergeCell ref="AI160:AQ160"/>
    <mergeCell ref="AI161:AQ161"/>
    <mergeCell ref="AI162:AQ162"/>
    <mergeCell ref="AI163:AQ163"/>
    <mergeCell ref="AI164:AQ164"/>
    <mergeCell ref="AI165:AQ165"/>
    <mergeCell ref="AI166:AQ166"/>
    <mergeCell ref="AI167:AQ167"/>
    <mergeCell ref="AI155:AQ155"/>
    <mergeCell ref="AI156:AQ156"/>
    <mergeCell ref="AI157:AQ157"/>
    <mergeCell ref="AI158:AQ158"/>
    <mergeCell ref="AI109:AQ109"/>
    <mergeCell ref="AO76:AQ77"/>
    <mergeCell ref="AC69:AG69"/>
    <mergeCell ref="AP69:AV69"/>
    <mergeCell ref="AT347:AU348"/>
    <mergeCell ref="AG2:AM2"/>
    <mergeCell ref="AR73:AU73"/>
    <mergeCell ref="AK73:AQ73"/>
    <mergeCell ref="AI301:AQ301"/>
    <mergeCell ref="AI302:AQ302"/>
    <mergeCell ref="AI303:AQ303"/>
    <mergeCell ref="AI304:AQ304"/>
    <mergeCell ref="AI305:AQ305"/>
    <mergeCell ref="AI306:AQ306"/>
    <mergeCell ref="AI307:AQ307"/>
    <mergeCell ref="AI308:AQ308"/>
    <mergeCell ref="AI309:AQ309"/>
    <mergeCell ref="AI310:AQ310"/>
    <mergeCell ref="AI311:AQ311"/>
    <mergeCell ref="AI312:AQ312"/>
    <mergeCell ref="AI313:AQ313"/>
    <mergeCell ref="AI256:AQ256"/>
    <mergeCell ref="AI257:AQ257"/>
    <mergeCell ref="AI258:AQ258"/>
    <mergeCell ref="AI259:AQ259"/>
    <mergeCell ref="AI97:AQ98"/>
    <mergeCell ref="AI101:AQ101"/>
    <mergeCell ref="AI102:AQ102"/>
    <mergeCell ref="AI103:AQ103"/>
    <mergeCell ref="AI104:AQ104"/>
    <mergeCell ref="AI105:AQ105"/>
    <mergeCell ref="AI106:AQ106"/>
    <mergeCell ref="AI107:AQ107"/>
    <mergeCell ref="AI108:AQ108"/>
    <mergeCell ref="AI110:AQ110"/>
    <mergeCell ref="AI111:AQ111"/>
    <mergeCell ref="AI112:AQ112"/>
    <mergeCell ref="AI113:AQ113"/>
    <mergeCell ref="AI114:AQ114"/>
    <mergeCell ref="AI115:AQ115"/>
    <mergeCell ref="AI116:AQ116"/>
    <mergeCell ref="AI117:AQ117"/>
    <mergeCell ref="AI118:AQ118"/>
    <mergeCell ref="AI119:AQ119"/>
    <mergeCell ref="AI120:AQ120"/>
    <mergeCell ref="AI121:AQ121"/>
    <mergeCell ref="AI122:AQ122"/>
    <mergeCell ref="AI123:AQ123"/>
    <mergeCell ref="AI124:AQ124"/>
    <mergeCell ref="AI125:AQ125"/>
    <mergeCell ref="AI126:AQ126"/>
    <mergeCell ref="AI127:AQ127"/>
    <mergeCell ref="AI128:AQ128"/>
    <mergeCell ref="AI129:AQ129"/>
    <mergeCell ref="AI130:AQ130"/>
    <mergeCell ref="AI131:AQ131"/>
    <mergeCell ref="AI132:AQ132"/>
    <mergeCell ref="AI133:AQ133"/>
    <mergeCell ref="AI134:AQ134"/>
    <mergeCell ref="AI135:AQ135"/>
    <mergeCell ref="AI136:AQ136"/>
    <mergeCell ref="AI137:AQ137"/>
    <mergeCell ref="AI138:AQ138"/>
    <mergeCell ref="AI139:AQ139"/>
    <mergeCell ref="AI140:AQ140"/>
    <mergeCell ref="AI141:AQ141"/>
    <mergeCell ref="AI142:AQ142"/>
    <mergeCell ref="AI143:AQ143"/>
    <mergeCell ref="AI144:AQ144"/>
    <mergeCell ref="AI145:AQ145"/>
    <mergeCell ref="AI146:AQ146"/>
    <mergeCell ref="AI147:AQ147"/>
    <mergeCell ref="AI148:AQ148"/>
    <mergeCell ref="AI149:AQ149"/>
    <mergeCell ref="AI150:AQ150"/>
    <mergeCell ref="AI151:AQ151"/>
    <mergeCell ref="AI152:AQ152"/>
    <mergeCell ref="AI153:AQ153"/>
    <mergeCell ref="AI154:AQ154"/>
    <mergeCell ref="AI176:AQ176"/>
    <mergeCell ref="AI177:AQ177"/>
    <mergeCell ref="AI178:AQ178"/>
    <mergeCell ref="AI179:AQ179"/>
    <mergeCell ref="AI180:AQ180"/>
    <mergeCell ref="AI181:AQ181"/>
    <mergeCell ref="AI182:AQ182"/>
    <mergeCell ref="AI183:AQ183"/>
    <mergeCell ref="AI184:AQ184"/>
    <mergeCell ref="AI185:AQ185"/>
    <mergeCell ref="AI186:AQ186"/>
    <mergeCell ref="AI187:AQ187"/>
    <mergeCell ref="AI188:AQ188"/>
    <mergeCell ref="AI189:AQ189"/>
    <mergeCell ref="AI190:AQ190"/>
    <mergeCell ref="AI191:AQ191"/>
    <mergeCell ref="AI192:AQ192"/>
    <mergeCell ref="AI193:AQ193"/>
    <mergeCell ref="AI194:AQ194"/>
    <mergeCell ref="AI195:AQ195"/>
    <mergeCell ref="AI196:AQ196"/>
    <mergeCell ref="AI197:AQ197"/>
    <mergeCell ref="AI198:AQ198"/>
    <mergeCell ref="AI199:AQ199"/>
    <mergeCell ref="AI200:AQ200"/>
    <mergeCell ref="AI201:AQ201"/>
    <mergeCell ref="AI202:AQ202"/>
    <mergeCell ref="AI203:AQ203"/>
    <mergeCell ref="AI204:AQ204"/>
    <mergeCell ref="AI205:AQ205"/>
    <mergeCell ref="AI206:AQ206"/>
    <mergeCell ref="AI207:AQ207"/>
    <mergeCell ref="AI208:AQ208"/>
    <mergeCell ref="AI209:AQ209"/>
    <mergeCell ref="AI210:AQ210"/>
    <mergeCell ref="AI211:AQ211"/>
    <mergeCell ref="AI215:AQ215"/>
    <mergeCell ref="AI212:AQ212"/>
    <mergeCell ref="AI213:AQ213"/>
    <mergeCell ref="AI214:AQ214"/>
    <mergeCell ref="AI216:AQ216"/>
    <mergeCell ref="AI217:AQ217"/>
    <mergeCell ref="AI218:AQ218"/>
    <mergeCell ref="AI219:AQ219"/>
    <mergeCell ref="AI220:AQ220"/>
    <mergeCell ref="AI221:AQ221"/>
    <mergeCell ref="AI222:AQ222"/>
    <mergeCell ref="AI223:AQ223"/>
    <mergeCell ref="AI224:AQ224"/>
    <mergeCell ref="AI225:AQ225"/>
    <mergeCell ref="AI226:AQ226"/>
    <mergeCell ref="AI227:AQ227"/>
    <mergeCell ref="AI228:AQ228"/>
    <mergeCell ref="AI229:AQ229"/>
    <mergeCell ref="AI230:AQ230"/>
    <mergeCell ref="AI231:AQ231"/>
    <mergeCell ref="AI232:AQ232"/>
    <mergeCell ref="AI237:AQ237"/>
    <mergeCell ref="AI233:AQ233"/>
    <mergeCell ref="AI234:AQ234"/>
    <mergeCell ref="AI235:AQ235"/>
    <mergeCell ref="AI236:AQ236"/>
    <mergeCell ref="AI238:AQ238"/>
    <mergeCell ref="AI239:AQ239"/>
    <mergeCell ref="AI240:AQ240"/>
    <mergeCell ref="AI241:AQ241"/>
    <mergeCell ref="AI242:AQ242"/>
    <mergeCell ref="AI243:AQ243"/>
    <mergeCell ref="AI244:AQ244"/>
    <mergeCell ref="AI245:AQ245"/>
    <mergeCell ref="AI265:AQ265"/>
    <mergeCell ref="AI260:AQ260"/>
    <mergeCell ref="AI261:AQ261"/>
    <mergeCell ref="AI262:AQ262"/>
    <mergeCell ref="AI263:AQ263"/>
    <mergeCell ref="AI264:AQ264"/>
    <mergeCell ref="AI247:AQ247"/>
    <mergeCell ref="AI248:AQ248"/>
    <mergeCell ref="AI249:AQ249"/>
    <mergeCell ref="AI250:AQ250"/>
    <mergeCell ref="AI251:AQ251"/>
    <mergeCell ref="AI252:AQ252"/>
    <mergeCell ref="AI253:AQ253"/>
    <mergeCell ref="AI254:AQ254"/>
    <mergeCell ref="AI255:AQ255"/>
    <mergeCell ref="AI246:AQ246"/>
    <mergeCell ref="AI266:AQ266"/>
    <mergeCell ref="AI267:AQ267"/>
    <mergeCell ref="AI268:AQ268"/>
    <mergeCell ref="AI269:AQ269"/>
    <mergeCell ref="AI270:AQ270"/>
    <mergeCell ref="AI271:AQ271"/>
    <mergeCell ref="AI272:AQ272"/>
    <mergeCell ref="AI273:AQ273"/>
    <mergeCell ref="AI274:AQ274"/>
    <mergeCell ref="AI275:AQ275"/>
    <mergeCell ref="AI276:AQ276"/>
    <mergeCell ref="AI277:AQ277"/>
    <mergeCell ref="AI278:AQ278"/>
    <mergeCell ref="AI279:AQ279"/>
    <mergeCell ref="AI280:AQ280"/>
    <mergeCell ref="AI281:AQ281"/>
    <mergeCell ref="AI282:AQ282"/>
    <mergeCell ref="AI283:AQ283"/>
    <mergeCell ref="AI284:AQ284"/>
    <mergeCell ref="AI285:AQ285"/>
    <mergeCell ref="AI286:AQ286"/>
    <mergeCell ref="AI287:AQ287"/>
    <mergeCell ref="AI288:AQ288"/>
    <mergeCell ref="AI289:AQ289"/>
    <mergeCell ref="AI290:AQ290"/>
    <mergeCell ref="AI291:AQ291"/>
    <mergeCell ref="AI292:AQ292"/>
    <mergeCell ref="AI293:AQ293"/>
    <mergeCell ref="AI294:AQ294"/>
    <mergeCell ref="AI295:AQ295"/>
    <mergeCell ref="AI296:AQ296"/>
    <mergeCell ref="AI297:AQ297"/>
    <mergeCell ref="AI298:AQ298"/>
    <mergeCell ref="AI299:AQ299"/>
    <mergeCell ref="AI300:AQ300"/>
    <mergeCell ref="AI323:AQ323"/>
    <mergeCell ref="AI324:AQ324"/>
    <mergeCell ref="AI325:AQ325"/>
    <mergeCell ref="AI314:AQ314"/>
    <mergeCell ref="AI315:AQ315"/>
    <mergeCell ref="AI316:AQ316"/>
    <mergeCell ref="AI317:AQ317"/>
    <mergeCell ref="AI318:AQ318"/>
    <mergeCell ref="AI319:AQ319"/>
    <mergeCell ref="AI320:AQ320"/>
    <mergeCell ref="AI321:AQ321"/>
    <mergeCell ref="AI322:AQ322"/>
  </mergeCells>
  <phoneticPr fontId="35" type="noConversion"/>
  <conditionalFormatting sqref="B101:B200">
    <cfRule type="cellIs" dxfId="436" priority="657" operator="equal">
      <formula>SWITCH\CALC\INACTV</formula>
    </cfRule>
    <cfRule type="cellIs" dxfId="435" priority="658" operator="equal">
      <formula>SWITCH\CALC\ACTIVE</formula>
    </cfRule>
  </conditionalFormatting>
  <conditionalFormatting sqref="AC201:AC300">
    <cfRule type="cellIs" dxfId="434" priority="629" operator="equal">
      <formula>GRADE.LTR_EST\SYMBOL</formula>
    </cfRule>
  </conditionalFormatting>
  <conditionalFormatting sqref="AC301:AC325">
    <cfRule type="cellIs" dxfId="433" priority="592" operator="equal">
      <formula>GRADE.LTR_EST\SYMBOL</formula>
    </cfRule>
  </conditionalFormatting>
  <conditionalFormatting sqref="C101:C300">
    <cfRule type="cellIs" dxfId="432" priority="584" operator="equal">
      <formula>SWITCH\CALC\INACTV</formula>
    </cfRule>
    <cfRule type="cellIs" dxfId="431" priority="585" operator="equal">
      <formula>SWITCH\CALC\ACTIVE</formula>
    </cfRule>
  </conditionalFormatting>
  <conditionalFormatting sqref="AD73">
    <cfRule type="expression" dxfId="430" priority="434">
      <formula>CALCULATOR\LVL\FORMAT\ENTRY=MARKER\CHECK</formula>
    </cfRule>
  </conditionalFormatting>
  <conditionalFormatting sqref="AB76 AB87:AB88 AB86:AC86 AH86:AH88 AH82:AH84 AB83:AB84 AB82:AC82 AD76 AH76:AH80 AB85:AH85 AB75:AH75 AB81:AH81 AB89:AH90">
    <cfRule type="expression" dxfId="429" priority="433">
      <formula>LEFT($AB$76,1)=GRADE.LTR_EST\SYMBOL</formula>
    </cfRule>
  </conditionalFormatting>
  <conditionalFormatting sqref="AZ301:AZ325">
    <cfRule type="expression" dxfId="428" priority="699">
      <formula>$AF301=""</formula>
    </cfRule>
    <cfRule type="cellIs" dxfId="427" priority="700" operator="equal">
      <formula>GRADE.LTR\W</formula>
    </cfRule>
    <cfRule type="cellIs" dxfId="426" priority="701" operator="equal">
      <formula>GRADE.LTR\SP</formula>
    </cfRule>
    <cfRule type="cellIs" dxfId="425" priority="702" operator="equal">
      <formula>GRADE.LTR\P</formula>
    </cfRule>
    <cfRule type="cellIs" dxfId="424" priority="703" operator="equal">
      <formula>GRADE.LTR\F</formula>
    </cfRule>
    <cfRule type="cellIs" dxfId="423" priority="704" operator="equal">
      <formula>GRADE.LTR\D</formula>
    </cfRule>
    <cfRule type="cellIs" dxfId="422" priority="705" operator="equal">
      <formula>GRADE.LTR\C</formula>
    </cfRule>
    <cfRule type="cellIs" dxfId="421" priority="706" operator="equal">
      <formula>GRADE.LTR\C.p</formula>
    </cfRule>
    <cfRule type="cellIs" dxfId="420" priority="707" operator="equal">
      <formula>GRADE.LTR\B.m</formula>
    </cfRule>
    <cfRule type="cellIs" dxfId="419" priority="708" operator="equal">
      <formula>GRADE.LTR\B</formula>
    </cfRule>
    <cfRule type="cellIs" dxfId="418" priority="709" operator="equal">
      <formula>GRADE.LTR\B.p</formula>
    </cfRule>
    <cfRule type="cellIs" dxfId="417" priority="710" operator="equal">
      <formula>GRADE.LTR\A.m</formula>
    </cfRule>
    <cfRule type="cellIs" dxfId="416" priority="711" operator="equal">
      <formula>GRADE.LTR\A</formula>
    </cfRule>
  </conditionalFormatting>
  <conditionalFormatting sqref="AZ101:AZ200 AG101:AG200">
    <cfRule type="expression" dxfId="415" priority="712">
      <formula>$AF101=""</formula>
    </cfRule>
    <cfRule type="cellIs" dxfId="414" priority="713" operator="equal">
      <formula>GRADE.LTR\W</formula>
    </cfRule>
    <cfRule type="cellIs" dxfId="413" priority="714" operator="equal">
      <formula>GRADE.LTR\SP</formula>
    </cfRule>
    <cfRule type="cellIs" dxfId="412" priority="715" operator="equal">
      <formula>GRADE.LTR\P</formula>
    </cfRule>
    <cfRule type="cellIs" dxfId="411" priority="716" operator="equal">
      <formula>GRADE.LTR\F</formula>
    </cfRule>
    <cfRule type="cellIs" dxfId="410" priority="717" operator="equal">
      <formula>GRADE.LTR\D</formula>
    </cfRule>
    <cfRule type="cellIs" dxfId="409" priority="718" operator="equal">
      <formula>GRADE.LTR\C</formula>
    </cfRule>
    <cfRule type="cellIs" dxfId="408" priority="719" operator="equal">
      <formula>GRADE.LTR\C.p</formula>
    </cfRule>
    <cfRule type="cellIs" dxfId="407" priority="720" operator="equal">
      <formula>GRADE.LTR\B.m</formula>
    </cfRule>
    <cfRule type="cellIs" dxfId="406" priority="721" operator="equal">
      <formula>GRADE.LTR\B</formula>
    </cfRule>
    <cfRule type="cellIs" dxfId="405" priority="722" operator="equal">
      <formula>GRADE.LTR\B.p</formula>
    </cfRule>
    <cfRule type="cellIs" dxfId="404" priority="723" operator="equal">
      <formula>GRADE.LTR\A.m</formula>
    </cfRule>
    <cfRule type="cellIs" dxfId="403" priority="724" operator="equal">
      <formula>GRADE.LTR\A</formula>
    </cfRule>
  </conditionalFormatting>
  <conditionalFormatting sqref="AG301:AG325">
    <cfRule type="expression" dxfId="402" priority="738">
      <formula>$AF301=""</formula>
    </cfRule>
    <cfRule type="cellIs" dxfId="401" priority="739" operator="equal">
      <formula>GRADE.LTR\W</formula>
    </cfRule>
    <cfRule type="cellIs" dxfId="400" priority="740" operator="equal">
      <formula>GRADE.LTR\SP</formula>
    </cfRule>
    <cfRule type="cellIs" dxfId="399" priority="741" operator="equal">
      <formula>GRADE.LTR\P</formula>
    </cfRule>
    <cfRule type="cellIs" dxfId="398" priority="742" operator="equal">
      <formula>GRADE.LTR\F</formula>
    </cfRule>
    <cfRule type="cellIs" dxfId="397" priority="743" operator="equal">
      <formula>GRADE.LTR\D</formula>
    </cfRule>
    <cfRule type="cellIs" dxfId="396" priority="744" operator="equal">
      <formula>GRADE.LTR\C</formula>
    </cfRule>
    <cfRule type="cellIs" dxfId="395" priority="745" operator="equal">
      <formula>GRADE.LTR\C.p</formula>
    </cfRule>
    <cfRule type="cellIs" dxfId="394" priority="746" operator="equal">
      <formula>GRADE.LTR\B.m</formula>
    </cfRule>
    <cfRule type="cellIs" dxfId="393" priority="747" operator="equal">
      <formula>GRADE.LTR\B</formula>
    </cfRule>
    <cfRule type="cellIs" dxfId="392" priority="748" operator="equal">
      <formula>GRADE.LTR\B.p</formula>
    </cfRule>
    <cfRule type="cellIs" dxfId="391" priority="749" operator="equal">
      <formula>GRADE.LTR\A.m</formula>
    </cfRule>
    <cfRule type="cellIs" dxfId="390" priority="750" operator="equal">
      <formula>GRADE.LTR\A</formula>
    </cfRule>
  </conditionalFormatting>
  <conditionalFormatting sqref="B201:B300">
    <cfRule type="cellIs" dxfId="389" priority="377" operator="equal">
      <formula>SWITCH\CALC\ACTIVE.EST</formula>
    </cfRule>
    <cfRule type="cellIs" dxfId="388" priority="378" operator="equal">
      <formula>SWITCH\CALC\INACTV</formula>
    </cfRule>
    <cfRule type="cellIs" dxfId="387" priority="379" operator="equal">
      <formula>SWITCH\CALC\ACTIVE</formula>
    </cfRule>
  </conditionalFormatting>
  <conditionalFormatting sqref="CI101:CI200">
    <cfRule type="expression" dxfId="386" priority="364">
      <formula>$AF101=""</formula>
    </cfRule>
    <cfRule type="cellIs" dxfId="385" priority="365" operator="equal">
      <formula>GRADE.LTR\W</formula>
    </cfRule>
    <cfRule type="cellIs" dxfId="384" priority="366" operator="equal">
      <formula>GRADE.LTR\SP</formula>
    </cfRule>
    <cfRule type="cellIs" dxfId="383" priority="367" operator="equal">
      <formula>GRADE.LTR\P</formula>
    </cfRule>
    <cfRule type="cellIs" dxfId="382" priority="368" operator="equal">
      <formula>GRADE.LTR\F</formula>
    </cfRule>
    <cfRule type="cellIs" dxfId="381" priority="369" operator="equal">
      <formula>GRADE.LTR\D</formula>
    </cfRule>
    <cfRule type="cellIs" dxfId="380" priority="370" operator="equal">
      <formula>GRADE.LTR\C</formula>
    </cfRule>
    <cfRule type="cellIs" dxfId="379" priority="371" operator="equal">
      <formula>GRADE.LTR\C.p</formula>
    </cfRule>
    <cfRule type="cellIs" dxfId="378" priority="372" operator="equal">
      <formula>GRADE.LTR\B.m</formula>
    </cfRule>
    <cfRule type="cellIs" dxfId="377" priority="373" operator="equal">
      <formula>GRADE.LTR\B</formula>
    </cfRule>
    <cfRule type="cellIs" dxfId="376" priority="374" operator="equal">
      <formula>GRADE.LTR\B.p</formula>
    </cfRule>
    <cfRule type="cellIs" dxfId="375" priority="375" operator="equal">
      <formula>GRADE.LTR\A.m</formula>
    </cfRule>
    <cfRule type="cellIs" dxfId="374" priority="376" operator="equal">
      <formula>GRADE.LTR\A</formula>
    </cfRule>
  </conditionalFormatting>
  <conditionalFormatting sqref="DI101:DI200">
    <cfRule type="expression" dxfId="373" priority="310">
      <formula>$AF101=""</formula>
    </cfRule>
    <cfRule type="cellIs" dxfId="372" priority="311" operator="equal">
      <formula>GRADE.LTR\W</formula>
    </cfRule>
    <cfRule type="cellIs" dxfId="371" priority="312" operator="equal">
      <formula>GRADE.LTR\SP</formula>
    </cfRule>
    <cfRule type="cellIs" dxfId="370" priority="313" operator="equal">
      <formula>GRADE.LTR\P</formula>
    </cfRule>
    <cfRule type="cellIs" dxfId="369" priority="314" operator="equal">
      <formula>GRADE.LTR\F</formula>
    </cfRule>
    <cfRule type="cellIs" dxfId="368" priority="315" operator="equal">
      <formula>GRADE.LTR\D</formula>
    </cfRule>
    <cfRule type="cellIs" dxfId="367" priority="316" operator="equal">
      <formula>GRADE.LTR\C</formula>
    </cfRule>
    <cfRule type="cellIs" dxfId="366" priority="317" operator="equal">
      <formula>GRADE.LTR\C.p</formula>
    </cfRule>
    <cfRule type="cellIs" dxfId="365" priority="318" operator="equal">
      <formula>GRADE.LTR\B.m</formula>
    </cfRule>
    <cfRule type="cellIs" dxfId="364" priority="319" operator="equal">
      <formula>GRADE.LTR\B</formula>
    </cfRule>
    <cfRule type="cellIs" dxfId="363" priority="320" operator="equal">
      <formula>GRADE.LTR\B.p</formula>
    </cfRule>
    <cfRule type="cellIs" dxfId="362" priority="321" operator="equal">
      <formula>GRADE.LTR\A.m</formula>
    </cfRule>
    <cfRule type="cellIs" dxfId="361" priority="322" operator="equal">
      <formula>GRADE.LTR\A</formula>
    </cfRule>
  </conditionalFormatting>
  <conditionalFormatting sqref="EI101:EI200">
    <cfRule type="expression" dxfId="360" priority="269">
      <formula>$AF101=""</formula>
    </cfRule>
    <cfRule type="cellIs" dxfId="359" priority="270" operator="equal">
      <formula>GRADE.LTR\W</formula>
    </cfRule>
    <cfRule type="cellIs" dxfId="358" priority="271" operator="equal">
      <formula>GRADE.LTR\SP</formula>
    </cfRule>
    <cfRule type="cellIs" dxfId="357" priority="272" operator="equal">
      <formula>GRADE.LTR\P</formula>
    </cfRule>
    <cfRule type="cellIs" dxfId="356" priority="273" operator="equal">
      <formula>GRADE.LTR\F</formula>
    </cfRule>
    <cfRule type="cellIs" dxfId="355" priority="274" operator="equal">
      <formula>GRADE.LTR\D</formula>
    </cfRule>
    <cfRule type="cellIs" dxfId="354" priority="275" operator="equal">
      <formula>GRADE.LTR\C</formula>
    </cfRule>
    <cfRule type="cellIs" dxfId="353" priority="276" operator="equal">
      <formula>GRADE.LTR\C.p</formula>
    </cfRule>
    <cfRule type="cellIs" dxfId="352" priority="277" operator="equal">
      <formula>GRADE.LTR\B.m</formula>
    </cfRule>
    <cfRule type="cellIs" dxfId="351" priority="278" operator="equal">
      <formula>GRADE.LTR\B</formula>
    </cfRule>
    <cfRule type="cellIs" dxfId="350" priority="279" operator="equal">
      <formula>GRADE.LTR\B.p</formula>
    </cfRule>
    <cfRule type="cellIs" dxfId="349" priority="280" operator="equal">
      <formula>GRADE.LTR\A.m</formula>
    </cfRule>
    <cfRule type="cellIs" dxfId="348" priority="281" operator="equal">
      <formula>GRADE.LTR\A</formula>
    </cfRule>
  </conditionalFormatting>
  <conditionalFormatting sqref="AS201:AS325 AI201:AI325">
    <cfRule type="expression" dxfId="347" priority="751">
      <formula>$B201=SWITCH\CALC\INACTV</formula>
    </cfRule>
  </conditionalFormatting>
  <conditionalFormatting sqref="AF201:AF300">
    <cfRule type="expression" dxfId="346" priority="754">
      <formula>$B201=SWITCH\CALC\INACTV</formula>
    </cfRule>
  </conditionalFormatting>
  <conditionalFormatting sqref="AG201:AG300 CI201:CI300 EI201:EI300 DI201:DI300 FI201:FI300">
    <cfRule type="expression" dxfId="345" priority="755">
      <formula>$AF201=""</formula>
    </cfRule>
    <cfRule type="expression" dxfId="344" priority="756">
      <formula>$B201=SWITCH\CALC\INACTV</formula>
    </cfRule>
    <cfRule type="cellIs" dxfId="343" priority="757" operator="equal">
      <formula>GRADE.LTR\W</formula>
    </cfRule>
    <cfRule type="cellIs" dxfId="342" priority="758" operator="equal">
      <formula>GRADE.LTR\SP</formula>
    </cfRule>
    <cfRule type="cellIs" dxfId="341" priority="759" operator="equal">
      <formula>GRADE.LTR\P</formula>
    </cfRule>
    <cfRule type="cellIs" dxfId="340" priority="760" operator="equal">
      <formula>GRADE.LTR\F</formula>
    </cfRule>
    <cfRule type="cellIs" dxfId="339" priority="761" operator="equal">
      <formula>GRADE.LTR\D</formula>
    </cfRule>
    <cfRule type="cellIs" dxfId="338" priority="762" operator="equal">
      <formula>GRADE.LTR\C</formula>
    </cfRule>
    <cfRule type="cellIs" dxfId="337" priority="763" operator="equal">
      <formula>GRADE.LTR\C.p</formula>
    </cfRule>
    <cfRule type="cellIs" dxfId="336" priority="764" operator="equal">
      <formula>GRADE.LTR\B.m</formula>
    </cfRule>
    <cfRule type="cellIs" dxfId="335" priority="765" operator="equal">
      <formula>GRADE.LTR\B</formula>
    </cfRule>
    <cfRule type="cellIs" dxfId="334" priority="766" operator="equal">
      <formula>GRADE.LTR\B.p</formula>
    </cfRule>
    <cfRule type="cellIs" dxfId="333" priority="767" operator="equal">
      <formula>GRADE.LTR\A.m</formula>
    </cfRule>
    <cfRule type="cellIs" dxfId="332" priority="768" operator="equal">
      <formula>GRADE.LTR\A</formula>
    </cfRule>
  </conditionalFormatting>
  <conditionalFormatting sqref="BB301:BC325">
    <cfRule type="expression" dxfId="331" priority="157">
      <formula>$AF301=""</formula>
    </cfRule>
    <cfRule type="cellIs" dxfId="330" priority="158" operator="equal">
      <formula>GRADE.LTR\W</formula>
    </cfRule>
    <cfRule type="cellIs" dxfId="329" priority="159" operator="equal">
      <formula>GRADE.LTR\SP</formula>
    </cfRule>
    <cfRule type="cellIs" dxfId="328" priority="160" operator="equal">
      <formula>GRADE.LTR\P</formula>
    </cfRule>
    <cfRule type="cellIs" dxfId="327" priority="161" operator="equal">
      <formula>GRADE.LTR\F</formula>
    </cfRule>
    <cfRule type="cellIs" dxfId="326" priority="162" operator="equal">
      <formula>GRADE.LTR\D</formula>
    </cfRule>
    <cfRule type="cellIs" dxfId="325" priority="163" operator="equal">
      <formula>GRADE.LTR\C</formula>
    </cfRule>
    <cfRule type="cellIs" dxfId="324" priority="164" operator="equal">
      <formula>GRADE.LTR\C.p</formula>
    </cfRule>
    <cfRule type="cellIs" dxfId="323" priority="165" operator="equal">
      <formula>GRADE.LTR\B.m</formula>
    </cfRule>
    <cfRule type="cellIs" dxfId="322" priority="166" operator="equal">
      <formula>GRADE.LTR\B</formula>
    </cfRule>
    <cfRule type="cellIs" dxfId="321" priority="167" operator="equal">
      <formula>GRADE.LTR\B.p</formula>
    </cfRule>
    <cfRule type="cellIs" dxfId="320" priority="168" operator="equal">
      <formula>GRADE.LTR\A.m</formula>
    </cfRule>
    <cfRule type="cellIs" dxfId="319" priority="169" operator="equal">
      <formula>GRADE.LTR\A</formula>
    </cfRule>
  </conditionalFormatting>
  <conditionalFormatting sqref="AM80:AM81">
    <cfRule type="expression" dxfId="318" priority="139">
      <formula>$AK80=""</formula>
    </cfRule>
  </conditionalFormatting>
  <conditionalFormatting sqref="FI101:FI200">
    <cfRule type="expression" dxfId="317" priority="84">
      <formula>$AF101=""</formula>
    </cfRule>
    <cfRule type="cellIs" dxfId="316" priority="85" operator="equal">
      <formula>GRADE.LTR\W</formula>
    </cfRule>
    <cfRule type="cellIs" dxfId="315" priority="86" operator="equal">
      <formula>GRADE.LTR\SP</formula>
    </cfRule>
    <cfRule type="cellIs" dxfId="314" priority="87" operator="equal">
      <formula>GRADE.LTR\P</formula>
    </cfRule>
    <cfRule type="cellIs" dxfId="313" priority="88" operator="equal">
      <formula>GRADE.LTR\F</formula>
    </cfRule>
    <cfRule type="cellIs" dxfId="312" priority="89" operator="equal">
      <formula>GRADE.LTR\D</formula>
    </cfRule>
    <cfRule type="cellIs" dxfId="311" priority="90" operator="equal">
      <formula>GRADE.LTR\C</formula>
    </cfRule>
    <cfRule type="cellIs" dxfId="310" priority="91" operator="equal">
      <formula>GRADE.LTR\C.p</formula>
    </cfRule>
    <cfRule type="cellIs" dxfId="309" priority="92" operator="equal">
      <formula>GRADE.LTR\B.m</formula>
    </cfRule>
    <cfRule type="cellIs" dxfId="308" priority="93" operator="equal">
      <formula>GRADE.LTR\B</formula>
    </cfRule>
    <cfRule type="cellIs" dxfId="307" priority="94" operator="equal">
      <formula>GRADE.LTR\B.p</formula>
    </cfRule>
    <cfRule type="cellIs" dxfId="306" priority="95" operator="equal">
      <formula>GRADE.LTR\A.m</formula>
    </cfRule>
    <cfRule type="cellIs" dxfId="305" priority="96" operator="equal">
      <formula>GRADE.LTR\A</formula>
    </cfRule>
  </conditionalFormatting>
  <conditionalFormatting sqref="BD301:BD325">
    <cfRule type="expression" dxfId="304" priority="71">
      <formula>$AF301=""</formula>
    </cfRule>
    <cfRule type="cellIs" dxfId="303" priority="72" operator="equal">
      <formula>GRADE.LTR\W</formula>
    </cfRule>
    <cfRule type="cellIs" dxfId="302" priority="73" operator="equal">
      <formula>GRADE.LTR\SP</formula>
    </cfRule>
    <cfRule type="cellIs" dxfId="301" priority="74" operator="equal">
      <formula>GRADE.LTR\P</formula>
    </cfRule>
    <cfRule type="cellIs" dxfId="300" priority="75" operator="equal">
      <formula>GRADE.LTR\F</formula>
    </cfRule>
    <cfRule type="cellIs" dxfId="299" priority="76" operator="equal">
      <formula>GRADE.LTR\D</formula>
    </cfRule>
    <cfRule type="cellIs" dxfId="298" priority="77" operator="equal">
      <formula>GRADE.LTR\C</formula>
    </cfRule>
    <cfRule type="cellIs" dxfId="297" priority="78" operator="equal">
      <formula>GRADE.LTR\C.p</formula>
    </cfRule>
    <cfRule type="cellIs" dxfId="296" priority="79" operator="equal">
      <formula>GRADE.LTR\B.m</formula>
    </cfRule>
    <cfRule type="cellIs" dxfId="295" priority="80" operator="equal">
      <formula>GRADE.LTR\B</formula>
    </cfRule>
    <cfRule type="cellIs" dxfId="294" priority="81" operator="equal">
      <formula>GRADE.LTR\B.p</formula>
    </cfRule>
    <cfRule type="cellIs" dxfId="293" priority="82" operator="equal">
      <formula>GRADE.LTR\A.m</formula>
    </cfRule>
    <cfRule type="cellIs" dxfId="292" priority="83" operator="equal">
      <formula>GRADE.LTR\A</formula>
    </cfRule>
  </conditionalFormatting>
  <conditionalFormatting sqref="AM80 AM84 AM86 AM88 AM90 AM92 AS84 AS86 AS88 AS90 AS92">
    <cfRule type="expression" dxfId="291" priority="70">
      <formula>AM80&lt;&gt;INDEX(INDIRECT(N80),1)</formula>
    </cfRule>
  </conditionalFormatting>
  <conditionalFormatting sqref="AS93">
    <cfRule type="expression" dxfId="290" priority="69">
      <formula>$AQ93=""</formula>
    </cfRule>
  </conditionalFormatting>
  <conditionalFormatting sqref="BC327">
    <cfRule type="cellIs" dxfId="289" priority="67" operator="equal">
      <formula>GRADE.LTR_EST\SYMBOL</formula>
    </cfRule>
  </conditionalFormatting>
  <conditionalFormatting sqref="AN76:AN77">
    <cfRule type="expression" dxfId="288" priority="66">
      <formula>CALCULATOR\GRADE.ALT\ENTRY\TOT&gt;0</formula>
    </cfRule>
  </conditionalFormatting>
  <conditionalFormatting sqref="AR76:AR77">
    <cfRule type="expression" dxfId="287" priority="65">
      <formula>CALCULATOR\GRADE.ALT\ENTRY\TOT&gt;0</formula>
    </cfRule>
  </conditionalFormatting>
  <conditionalFormatting sqref="AO76:AQ77">
    <cfRule type="expression" dxfId="286" priority="64">
      <formula>CALCULATOR\GRADE.ALT\ENTRY\TOT&gt;0</formula>
    </cfRule>
  </conditionalFormatting>
  <conditionalFormatting sqref="AO75:AQ75">
    <cfRule type="expression" dxfId="285" priority="63">
      <formula>CALCULATOR\GRADE.ALT\ENTRY\TOT&gt;0</formula>
    </cfRule>
  </conditionalFormatting>
  <conditionalFormatting sqref="AU201:AU300">
    <cfRule type="expression" dxfId="284" priority="62">
      <formula>$B201=SWITCH\CALC\INACTV</formula>
    </cfRule>
  </conditionalFormatting>
  <conditionalFormatting sqref="AR73:AU73">
    <cfRule type="cellIs" dxfId="283" priority="51" operator="equal">
      <formula>RP\GRADE.STANDARD\MIN</formula>
    </cfRule>
    <cfRule type="cellIs" dxfId="282" priority="52" operator="equal">
      <formula>RP\GRADE.STANDARD\AVG</formula>
    </cfRule>
    <cfRule type="cellIs" dxfId="281" priority="53" operator="equal">
      <formula>RP\GRADE.STANDARD\MAX</formula>
    </cfRule>
    <cfRule type="cellIs" dxfId="280" priority="54" operator="equal">
      <formula>RP\GRADE.STANDARD\ALT</formula>
    </cfRule>
  </conditionalFormatting>
  <conditionalFormatting sqref="AM80:AN81">
    <cfRule type="expression" dxfId="279" priority="50">
      <formula>CALCULATOR\RP\GRADE.STANDARD\ENTRY&lt;&gt;RP\GRADE.STANDARD\ALT</formula>
    </cfRule>
  </conditionalFormatting>
  <conditionalFormatting sqref="AM82:AM93">
    <cfRule type="expression" dxfId="278" priority="49">
      <formula>$AK82=""</formula>
    </cfRule>
  </conditionalFormatting>
  <conditionalFormatting sqref="AM82">
    <cfRule type="expression" dxfId="277" priority="48">
      <formula>AM82&lt;&gt;INDEX(INDIRECT(N82),1)</formula>
    </cfRule>
  </conditionalFormatting>
  <conditionalFormatting sqref="AM82:AN93">
    <cfRule type="expression" dxfId="276" priority="47">
      <formula>CALCULATOR\RP\GRADE.STANDARD\ENTRY&lt;&gt;RP\GRADE.STANDARD\ALT</formula>
    </cfRule>
  </conditionalFormatting>
  <conditionalFormatting sqref="AN80:AO92">
    <cfRule type="expression" dxfId="275" priority="44">
      <formula>$AN80=RP\GPA.CHANGE\N</formula>
    </cfRule>
    <cfRule type="expression" dxfId="274" priority="45">
      <formula>$AN80=RP\GPA.CHANGE\D</formula>
    </cfRule>
    <cfRule type="expression" dxfId="273" priority="46">
      <formula>$AN80=RP\GPA.CHANGE\U</formula>
    </cfRule>
  </conditionalFormatting>
  <conditionalFormatting sqref="AS80:AS81">
    <cfRule type="expression" dxfId="272" priority="43">
      <formula>$AQ80=""</formula>
    </cfRule>
  </conditionalFormatting>
  <conditionalFormatting sqref="AS80">
    <cfRule type="expression" dxfId="271" priority="42">
      <formula>AS80&lt;&gt;INDEX(INDIRECT(T80),1)</formula>
    </cfRule>
  </conditionalFormatting>
  <conditionalFormatting sqref="AS80:AT81">
    <cfRule type="expression" dxfId="270" priority="41">
      <formula>CALCULATOR\RP\GRADE.STANDARD\ENTRY&lt;&gt;RP\GRADE.STANDARD\ALT</formula>
    </cfRule>
  </conditionalFormatting>
  <conditionalFormatting sqref="AS82:AS92">
    <cfRule type="expression" dxfId="269" priority="40">
      <formula>$AQ82=""</formula>
    </cfRule>
  </conditionalFormatting>
  <conditionalFormatting sqref="AS82">
    <cfRule type="expression" dxfId="268" priority="39">
      <formula>AS82&lt;&gt;INDEX(INDIRECT(T82),1)</formula>
    </cfRule>
  </conditionalFormatting>
  <conditionalFormatting sqref="AS82:AT92">
    <cfRule type="expression" dxfId="267" priority="38">
      <formula>CALCULATOR\RP\GRADE.STANDARD\ENTRY&lt;&gt;RP\GRADE.STANDARD\ALT</formula>
    </cfRule>
  </conditionalFormatting>
  <conditionalFormatting sqref="AT80:AU92">
    <cfRule type="expression" dxfId="266" priority="35">
      <formula>$AT80=RP\GPA.CHANGE\N</formula>
    </cfRule>
    <cfRule type="expression" dxfId="265" priority="36">
      <formula>$AT80=RP\GPA.CHANGE\D</formula>
    </cfRule>
    <cfRule type="expression" dxfId="264" priority="37">
      <formula>$AT80=RP\GPA.CHANGE\U</formula>
    </cfRule>
  </conditionalFormatting>
  <conditionalFormatting sqref="AJ80:AL92">
    <cfRule type="expression" dxfId="263" priority="32">
      <formula>$AK80=""</formula>
    </cfRule>
  </conditionalFormatting>
  <conditionalFormatting sqref="AP80:AR92">
    <cfRule type="expression" dxfId="262" priority="31">
      <formula>$AQ80=""</formula>
    </cfRule>
  </conditionalFormatting>
  <conditionalFormatting sqref="AJ80:AJ93">
    <cfRule type="cellIs" dxfId="261" priority="34" operator="equal">
      <formula>GRADE.LTR\PGA</formula>
    </cfRule>
  </conditionalFormatting>
  <conditionalFormatting sqref="AP80:AP92">
    <cfRule type="cellIs" dxfId="260" priority="33" operator="equal">
      <formula>GRADE.LTR\PGA</formula>
    </cfRule>
  </conditionalFormatting>
  <conditionalFormatting sqref="AP69:AV69">
    <cfRule type="cellIs" dxfId="259" priority="30" operator="equal">
      <formula>""</formula>
    </cfRule>
  </conditionalFormatting>
  <conditionalFormatting sqref="AF352:AU450">
    <cfRule type="expression" dxfId="258" priority="29">
      <formula>$AF351=""</formula>
    </cfRule>
  </conditionalFormatting>
  <conditionalFormatting sqref="AA351:AA450 AA342:AX350 AA451:AX451 AF351:AX450">
    <cfRule type="expression" dxfId="257" priority="28">
      <formula>CALCULATOR\SID\LOOKUP=""</formula>
    </cfRule>
  </conditionalFormatting>
  <conditionalFormatting sqref="B301:B325">
    <cfRule type="cellIs" dxfId="256" priority="25" operator="equal">
      <formula>SWITCH\CALC\ACTIVE.EST</formula>
    </cfRule>
    <cfRule type="cellIs" dxfId="255" priority="26" operator="equal">
      <formula>SWITCH\CALC\INACTV</formula>
    </cfRule>
    <cfRule type="cellIs" dxfId="254" priority="27" operator="equal">
      <formula>SWITCH\CALC\ACTIVE</formula>
    </cfRule>
  </conditionalFormatting>
  <conditionalFormatting sqref="AI69:AN69">
    <cfRule type="containsText" dxfId="253" priority="24" operator="containsText" text="!">
      <formula>NOT(ISERROR(SEARCH("!",AI69)))</formula>
    </cfRule>
  </conditionalFormatting>
  <conditionalFormatting sqref="AA351:AA450 AA341:AX350 AA451:AX451 AF351:AX354 AF356:AX450 AA68:AX70">
    <cfRule type="expression" dxfId="252" priority="22">
      <formula>VIEW\LOOKUP&lt;&gt;VIEW\ADMIN</formula>
    </cfRule>
  </conditionalFormatting>
  <conditionalFormatting sqref="AC69:AN69">
    <cfRule type="expression" dxfId="251" priority="21">
      <formula>CALCULATOR\\ENROLLMENT\SID\TOT=1</formula>
    </cfRule>
  </conditionalFormatting>
  <conditionalFormatting sqref="AB351:AB450">
    <cfRule type="expression" dxfId="250" priority="19">
      <formula>CALCULATOR\SID\LOOKUP=""</formula>
    </cfRule>
  </conditionalFormatting>
  <conditionalFormatting sqref="AZ201:AZ300">
    <cfRule type="expression" dxfId="12" priority="1">
      <formula>$AF201=""</formula>
    </cfRule>
    <cfRule type="cellIs" dxfId="11" priority="2" operator="equal">
      <formula>GRADE.LTR\W</formula>
    </cfRule>
    <cfRule type="cellIs" dxfId="10" priority="3" operator="equal">
      <formula>GRADE.LTR\SP</formula>
    </cfRule>
    <cfRule type="cellIs" dxfId="9" priority="4" operator="equal">
      <formula>GRADE.LTR\P</formula>
    </cfRule>
    <cfRule type="cellIs" dxfId="8" priority="5" operator="equal">
      <formula>GRADE.LTR\F</formula>
    </cfRule>
    <cfRule type="cellIs" dxfId="7" priority="6" operator="equal">
      <formula>GRADE.LTR\D</formula>
    </cfRule>
    <cfRule type="cellIs" dxfId="6" priority="7" operator="equal">
      <formula>GRADE.LTR\C</formula>
    </cfRule>
    <cfRule type="cellIs" dxfId="5" priority="8" operator="equal">
      <formula>GRADE.LTR\C.p</formula>
    </cfRule>
    <cfRule type="cellIs" dxfId="4" priority="9" operator="equal">
      <formula>GRADE.LTR\B.m</formula>
    </cfRule>
    <cfRule type="cellIs" dxfId="3" priority="10" operator="equal">
      <formula>GRADE.LTR\B</formula>
    </cfRule>
    <cfRule type="cellIs" dxfId="2" priority="11" operator="equal">
      <formula>GRADE.LTR\B.p</formula>
    </cfRule>
    <cfRule type="cellIs" dxfId="1" priority="12" operator="equal">
      <formula>GRADE.LTR\A.m</formula>
    </cfRule>
    <cfRule type="cellIs" dxfId="0" priority="13" operator="equal">
      <formula>GRADE.LTR\A</formula>
    </cfRule>
  </conditionalFormatting>
  <dataValidations count="9">
    <dataValidation allowBlank="1" showInputMessage="1" showErrorMessage="1" errorTitle="! INVALID ENTRY !" error="! Select Valid GRADE from the DropDown List !_x000d__x000d_{ Ex: B+ }" sqref="AG301:AG325 BB301:BD325 EI201:EI300 FI201:FI300 CI201:CI300 DI201:DI300 AZ101:AZ325" xr:uid="{00000000-0002-0000-0000-000000000000}"/>
    <dataValidation type="list" allowBlank="1" showErrorMessage="1" errorTitle="INVALID ENTRY" error="CHECK or UNCHECK Box to toggle Non-Credit Course Calculations." promptTitle="CHECK to Calculate NC Courses" prompt="Checking this Box will include Non-Credit (i.e. Remedial/Developmental) Courses into Calculations._x000d__x000d_'P' Grades = 2.00_x000d_'SP' Grades = 1.00" sqref="AC73" xr:uid="{00000000-0002-0000-0000-000001000000}">
      <formula1>MARKER\LIST</formula1>
    </dataValidation>
    <dataValidation showDropDown="1" showInputMessage="1" showErrorMessage="1" errorTitle="DO NOT EDIT CELL" sqref="AC344" xr:uid="{00000000-0002-0000-0000-000002000000}"/>
    <dataValidation type="list" allowBlank="1" showInputMessage="1" errorTitle="! INVALID ENTRY !" error="Select Valid STUDENT from DropDown List." sqref="AC69" xr:uid="{00000000-0002-0000-0000-000003000000}">
      <formula1>INDIRECT(CALCULATOR\\VALIDATION.LISTS\SLN.SFN\LIST)</formula1>
    </dataValidation>
    <dataValidation type="list" allowBlank="1" showInputMessage="1" showErrorMessage="1" errorTitle="! INVALID ENTRY !" error="! Select Valid COURSE from the DropDown List !_x000d__x000d_{ Ex: ENG-111 }" sqref="AF201:AF300" xr:uid="{00000000-0002-0000-0000-000004000000}">
      <formula1>INDIRECT(CALCULATOR\\GRADE.DIST\COU\LIST)</formula1>
    </dataValidation>
    <dataValidation type="list" allowBlank="1" showInputMessage="1" showErrorMessage="1" errorTitle="! INVALID ENTRY !" error="! Select Valid GRADE from the DropDown List !_x000d__x000d_{ Ex: B+ }" sqref="AG201:AG300" xr:uid="{00000000-0002-0000-0000-000005000000}">
      <formula1>INDIRECT($V201)</formula1>
    </dataValidation>
    <dataValidation type="list" showInputMessage="1" showErrorMessage="1" errorTitle="! INVALID ENTRY !" error="Select Valid Grading Standard _x000a_from the DropDown List: _x000a__x000a_MY PROJECTIONS = You Predict Your Grades_x000a_MAXIMUM GRADES = All As or Ps_x000a_AVERAGE GRADES = 5yr Average for Course _x000a_MINIMUM GRADES = All Fs" sqref="AR73:AU73" xr:uid="{00000000-0002-0000-0000-000006000000}">
      <formula1>RP\GRADE.STANDARD\LIST</formula1>
    </dataValidation>
    <dataValidation showDropDown="1" showInputMessage="1" showErrorMessage="1" errorTitle="! WARNING !" error="DO NOT EDIT THIS CELL!" sqref="AP69:AV69" xr:uid="{00000000-0002-0000-0000-000007000000}"/>
    <dataValidation type="list" showInputMessage="1" showErrorMessage="1" errorTitle="! INVALID ENTRY !" sqref="AM86 AS92 AS90 AS88 AS84 AS82 AS80 AS86 AM92 AM90 AM88 AM84 AM82 AM80" xr:uid="{00000000-0002-0000-0000-000008000000}">
      <formula1>INDIRECT(N80)</formula1>
    </dataValidation>
  </dataValidations>
  <hyperlinks>
    <hyperlink ref="AC344" location="CALCULATOR!AF201" tooltip="JUMP TO TOP" display="↑" xr:uid="{00000000-0004-0000-0000-000000000000}"/>
  </hyperlinks>
  <printOptions horizontalCentered="1"/>
  <pageMargins left="0.25" right="0.25" top="0.25" bottom="0.25" header="0.5" footer="0.5"/>
  <pageSetup paperSize="5" scale="56" fitToHeight="10"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A1:EJ98"/>
  <sheetViews>
    <sheetView showRowColHeaders="0" zoomScaleNormal="100" zoomScalePageLayoutView="90" workbookViewId="0">
      <pane ySplit="2" topLeftCell="A22" activePane="bottomLeft" state="frozen"/>
      <selection activeCell="AV1" sqref="AV1"/>
      <selection pane="bottomLeft" activeCell="EZ1" sqref="A1:EZ1048576"/>
    </sheetView>
  </sheetViews>
  <sheetFormatPr defaultColWidth="10.875" defaultRowHeight="22.5" customHeight="1"/>
  <cols>
    <col min="1" max="1" width="13.375" style="4" hidden="1" customWidth="1"/>
    <col min="2" max="6" width="10.875" style="4" hidden="1" customWidth="1"/>
    <col min="7" max="7" width="15.875" style="4" hidden="1" customWidth="1"/>
    <col min="8" max="12" width="10.875" style="4" hidden="1" customWidth="1"/>
    <col min="13" max="16" width="30.875" style="4" hidden="1" customWidth="1"/>
    <col min="17" max="17" width="10.875" style="4" hidden="1" customWidth="1"/>
    <col min="18" max="18" width="18.625" style="4" hidden="1" customWidth="1"/>
    <col min="19" max="25" width="10.875" style="4" hidden="1" customWidth="1"/>
    <col min="26" max="26" width="4.625" style="4" hidden="1" customWidth="1"/>
    <col min="27" max="27" width="35.625" style="4" hidden="1" customWidth="1"/>
    <col min="28" max="31" width="10.5" style="124" hidden="1" customWidth="1"/>
    <col min="32" max="32" width="47" style="124" hidden="1" customWidth="1"/>
    <col min="33" max="33" width="23.875" style="124" hidden="1" customWidth="1"/>
    <col min="34" max="34" width="10.875" style="4" hidden="1" customWidth="1"/>
    <col min="35" max="35" width="4.5" style="4" hidden="1" customWidth="1"/>
    <col min="36" max="36" width="29.875" style="4" hidden="1" customWidth="1"/>
    <col min="37" max="37" width="10.875" style="4" hidden="1" customWidth="1"/>
    <col min="38" max="38" width="39.875" style="4" hidden="1" customWidth="1"/>
    <col min="39" max="39" width="10.875" style="4" hidden="1" customWidth="1"/>
    <col min="40" max="41" width="29.875" style="4" hidden="1" customWidth="1"/>
    <col min="42" max="45" width="10.875" style="4" hidden="1" customWidth="1"/>
    <col min="46" max="46" width="47.5" style="4" hidden="1" customWidth="1"/>
    <col min="47" max="47" width="10.875" style="4" hidden="1" customWidth="1"/>
    <col min="48" max="57" width="15.625" style="4" hidden="1" customWidth="1"/>
    <col min="58" max="86" width="10.875" style="4" hidden="1" customWidth="1"/>
    <col min="87" max="87" width="3.75" style="118" hidden="1" customWidth="1"/>
    <col min="88" max="88" width="9.375" style="118" hidden="1" customWidth="1"/>
    <col min="89" max="89" width="21.875" style="118" hidden="1" customWidth="1"/>
    <col min="90" max="90" width="8.125" style="125" hidden="1" customWidth="1"/>
    <col min="91" max="91" width="16.875" style="125" hidden="1" customWidth="1"/>
    <col min="92" max="104" width="0" style="4" hidden="1" customWidth="1"/>
    <col min="105" max="105" width="24.125" style="4" hidden="1" customWidth="1"/>
    <col min="106" max="107" width="20.25" style="4" hidden="1" customWidth="1"/>
    <col min="108" max="108" width="31.25" style="4" hidden="1" customWidth="1"/>
    <col min="109" max="109" width="14" style="4" hidden="1" customWidth="1"/>
    <col min="110" max="130" width="0" style="4" hidden="1" customWidth="1"/>
    <col min="131" max="131" width="3.75" style="4" hidden="1" customWidth="1"/>
    <col min="132" max="132" width="3.75" style="200" hidden="1" customWidth="1"/>
    <col min="133" max="133" width="22.875" style="4" hidden="1" customWidth="1"/>
    <col min="134" max="134" width="3.75" style="200" hidden="1" customWidth="1"/>
    <col min="135" max="135" width="22.875" style="200" hidden="1" customWidth="1"/>
    <col min="136" max="136" width="3.75" style="200" hidden="1" customWidth="1"/>
    <col min="137" max="137" width="22.875" style="200" hidden="1" customWidth="1"/>
    <col min="138" max="138" width="3.75" style="200" hidden="1" customWidth="1"/>
    <col min="139" max="139" width="22.875" style="200" hidden="1" customWidth="1"/>
    <col min="140" max="140" width="3.75" style="200" hidden="1" customWidth="1"/>
    <col min="141" max="156" width="0" style="4" hidden="1" customWidth="1"/>
    <col min="157" max="13389" width="10.875" style="4"/>
    <col min="13390" max="13390" width="10.875" style="4" customWidth="1"/>
    <col min="13391" max="16384" width="10.875" style="4"/>
  </cols>
  <sheetData>
    <row r="1" spans="1:139" ht="22.5" customHeight="1" thickBot="1">
      <c r="A1" s="71">
        <f ca="1">TODAY()</f>
        <v>44126</v>
      </c>
      <c r="B1" s="72">
        <f ca="1">MONTH(DATE\CURRENT)</f>
        <v>10</v>
      </c>
      <c r="C1" s="73">
        <f ca="1">DAY(DATE\CURRENT)</f>
        <v>22</v>
      </c>
      <c r="D1" s="74">
        <f ca="1">YEAR(DATE\CURRENT)</f>
        <v>2020</v>
      </c>
      <c r="E1" s="75" t="str">
        <f ca="1">IFERROR(IF(AND(DATE\CURRENT\MON=8,DATE\CURRENT\DAY&lt;=20),( DATE\CURRENT\YEA-1 ),IF(AND(DATE\CURRENT\MON=8,DATE\CURRENT\DAY&gt;=21),( DATE\CURRENT\YEA ),IF(AND(DATE\CURRENT\MON&gt;=1,DATE\CURRENT\DAY&lt;=7),( DATE\CURRENT\YEA-1 ),IF(AND(DATE\CURRENT\MON&gt;=9,DATE\CURRENT\DAY&lt;=12),( DATE\CURRENT\YEA ),"")))),"")</f>
        <v/>
      </c>
      <c r="F1" s="76" t="str">
        <f ca="1">IFERROR(DATE\CURRENT\AYR.STA+1,"")</f>
        <v/>
      </c>
      <c r="G1" s="77" t="str">
        <f ca="1">IFERROR(IF($E1="","",IF($F1="","","AY"&amp;$E1&amp;"-"&amp;$F1)),"")</f>
        <v/>
      </c>
      <c r="H1" s="78" t="str">
        <f ca="1">IFERROR(IF(AND(DATE\CURRENT\MON=8,DATE\CURRENT\DAY&lt;=20),( SEM.SE\SU ),IF(AND(DATE\CURRENT\MON=8,DATE\CURRENT\DAY&gt;=21),( SEM.SE\FA ),IF(AND(DATE\CURRENT\MON=12,DATE\CURRENT\DAY&lt;=20),( SEM.SE\FA ),IF(AND(DATE\CURRENT\MON=12,DATE\CURRENT\DAY&gt;=21),( SEM.SE\WI ),IF(AND(DATE\CURRENT\MON=1,DATE\CURRENT\DAY&lt;=10),( SEM.SE\WI ),IF(AND(DATE\CURRENT\MON=1,DATE\CURRENT\DAY&gt;=11),( SEM.SE\SP ),IF(AND(DATE\CURRENT\MON=5,DATE\CURRENT\DAY&lt;=15),( SEM.SE\SP ),IF(AND(DATE\CURRENT\MON=5,DATE\CURRENT\DAY&gt;=16),( SEM.SE\SU ),IF(AND(DATE\CURRENT\MON&gt;=9,DATE\CURRENT\DAY&lt;=12),( SEM.SE\FA ),IF(AND(DATE\CURRENT\MON&gt;=2,DATE\CURRENT\DAY&lt;=4),( SEM.SE\SP ),IF(AND(DATE\CURRENT\MON&gt;=6,DATE\CURRENT\DAY&lt;=7),( SEM.SE\SU ),""))))))))))),"")</f>
        <v/>
      </c>
      <c r="I1" s="79" t="str">
        <f ca="1">IFERROR(IF($H1=SEM.SE\FA,RIGHT($E1,2)&amp;$H1,RIGHT($F1,2)&amp;$H1),"")</f>
        <v/>
      </c>
      <c r="J1" s="80" t="str">
        <f ca="1">IFERROR(IF($H1=SEM.SE\FA,( RIGHT(DATE\CURRENT\AYR.STA+1,2) ),IF($H1=SEM.SE\WI,( RIGHT(DATE\CURRENT\AYR.STA,2) ),IF($H1=SEM.SE\SP,( RIGHT(DATE\CURRENT\AYR.STA,2) ),IF($H1=SEM.SE\SU,( RIGHT(DATE\CURRENT\AYR.STA,2) ),"")))),"")  &amp;  IFERROR(IF($H1=SEM.SE\FA,SEM.SE\WI,IF($H1=SEM.SE\WI,SEM.SE\SP,IF($H1=SEM.SE\SP,SEM.SE\SU,IF($H1=SEM.SE\SU,SEM.SE\FA,"")))),"")</f>
        <v/>
      </c>
      <c r="K1" s="81" t="str">
        <f ca="1" xml:space="preserve">   IFERROR(IF(RIGHT($J1,2)=SEM.SE\WI,LEFT($J1,2),IF(RIGHT($J1,2)=SEM.SE\SU,LEFT($J1,2),RIGHT($J1,2))),"") &amp; IFERROR(IF(RIGHT($J1,2)=SEM.SE\WI,SEM.SE\SP,IF(RIGHT($J1,2)=SEM.SE\SU,SEM.SE\FA,RIGHT($J1,2))),"")</f>
        <v/>
      </c>
      <c r="M1" s="82" t="s">
        <v>27</v>
      </c>
      <c r="N1" s="82" t="s">
        <v>37</v>
      </c>
      <c r="O1" s="82" t="s">
        <v>38</v>
      </c>
      <c r="P1" s="82" t="str">
        <f t="shared" ref="P1:P14" si="0">IFERROR(IF(M1="","",M1),"")</f>
        <v>GRADE.LTR</v>
      </c>
      <c r="R1" s="83" t="s">
        <v>1393</v>
      </c>
      <c r="T1" s="83" t="s">
        <v>1394</v>
      </c>
      <c r="V1" s="82" t="s">
        <v>1432</v>
      </c>
      <c r="X1" s="82" t="s">
        <v>1538</v>
      </c>
      <c r="Z1" s="83"/>
      <c r="AA1" s="83" t="s">
        <v>1424</v>
      </c>
      <c r="AB1" s="84" t="s">
        <v>1425</v>
      </c>
      <c r="AC1" s="84" t="s">
        <v>1426</v>
      </c>
      <c r="AD1" s="84" t="s">
        <v>1427</v>
      </c>
      <c r="AE1" s="84" t="s">
        <v>1428</v>
      </c>
      <c r="AF1" s="85" t="s">
        <v>1495</v>
      </c>
      <c r="AG1" s="85" t="s">
        <v>1494</v>
      </c>
      <c r="AI1" s="84"/>
      <c r="AJ1" s="85" t="s">
        <v>1496</v>
      </c>
      <c r="AL1" s="85" t="s">
        <v>1497</v>
      </c>
      <c r="AN1" s="85" t="s">
        <v>1500</v>
      </c>
      <c r="AO1" s="85" t="s">
        <v>1501</v>
      </c>
      <c r="AQ1" s="82" t="s">
        <v>1445</v>
      </c>
      <c r="AR1" s="82" t="s">
        <v>1446</v>
      </c>
      <c r="AT1" s="85" t="s">
        <v>1504</v>
      </c>
      <c r="AV1" s="82" t="s">
        <v>1522</v>
      </c>
      <c r="AW1" s="82" t="s">
        <v>1526</v>
      </c>
      <c r="AX1" s="82" t="s">
        <v>1523</v>
      </c>
      <c r="AY1" s="82" t="s">
        <v>1524</v>
      </c>
      <c r="AZ1" s="82" t="s">
        <v>1527</v>
      </c>
      <c r="BA1" s="82" t="s">
        <v>1528</v>
      </c>
      <c r="BB1" s="86" t="str">
        <f>IF(AV1="","",AV1)</f>
        <v>AP\ChkPt\COD</v>
      </c>
      <c r="BC1" s="86" t="str">
        <f t="shared" ref="BC1:BC6" si="1">IF(AW1="","",AW1)</f>
        <v>AP\ChkPt\NUM</v>
      </c>
      <c r="BD1" s="86" t="str">
        <f t="shared" ref="BD1:BD6" si="2">IF(AX1="","",AX1)</f>
        <v>AP\ChkPt\MIN</v>
      </c>
      <c r="BE1" s="86" t="str">
        <f t="shared" ref="BE1:BE6" si="3">IF(AY1="","",AY1)</f>
        <v>AP\ChkPt\MAX</v>
      </c>
      <c r="CI1" s="87"/>
      <c r="CJ1" s="87"/>
      <c r="CK1" s="87"/>
      <c r="CL1" s="88"/>
      <c r="CM1" s="88"/>
      <c r="DA1" s="214" t="s">
        <v>1925</v>
      </c>
      <c r="DB1" s="215" t="s">
        <v>1926</v>
      </c>
      <c r="DC1" s="215" t="s">
        <v>1927</v>
      </c>
      <c r="DD1" s="215" t="s">
        <v>1928</v>
      </c>
      <c r="DE1" s="216" t="s">
        <v>1929</v>
      </c>
      <c r="EA1" s="82"/>
      <c r="EC1" s="82" t="s">
        <v>1664</v>
      </c>
      <c r="EE1" s="82" t="s">
        <v>1541</v>
      </c>
      <c r="EG1" s="82" t="s">
        <v>1666</v>
      </c>
      <c r="EI1" s="82" t="s">
        <v>1665</v>
      </c>
    </row>
    <row r="2" spans="1:139" ht="22.5" customHeight="1" thickBot="1">
      <c r="A2" s="89"/>
      <c r="B2" s="90"/>
      <c r="C2" s="91"/>
      <c r="D2" s="92"/>
      <c r="E2" s="93"/>
      <c r="F2" s="94"/>
      <c r="G2" s="95"/>
      <c r="H2" s="96"/>
      <c r="I2" s="97"/>
      <c r="J2" s="98"/>
      <c r="K2" s="99"/>
      <c r="M2" s="100"/>
      <c r="N2" s="100"/>
      <c r="O2" s="101"/>
      <c r="P2" s="100" t="str">
        <f t="shared" si="0"/>
        <v/>
      </c>
      <c r="R2" s="100" t="s">
        <v>1724</v>
      </c>
      <c r="T2" s="100"/>
      <c r="V2" s="100"/>
      <c r="X2" s="100" t="s">
        <v>48</v>
      </c>
      <c r="Z2" s="83">
        <f t="shared" ref="Z2:Z33" si="4">IFERROR(IF($AG2="","",IF($AG2&lt;&gt;SWITCH\CALC\INACTV,ROW(),"")),"")</f>
        <v>2</v>
      </c>
      <c r="AA2" s="86" t="s">
        <v>39</v>
      </c>
      <c r="AB2" s="102"/>
      <c r="AC2" s="103"/>
      <c r="AD2" s="104" t="s">
        <v>1</v>
      </c>
      <c r="AE2" s="105" t="s">
        <v>1430</v>
      </c>
      <c r="AF2" s="106" t="str">
        <f>IF(AB2="","",AB2&amp;" ")&amp;IF(AC2="","",AC2&amp;" ")&amp;IF(AD2="","",AD2&amp;" ")&amp;IF(AE2="","",AE2)</f>
        <v>COURSE (CREDITS)</v>
      </c>
      <c r="AG2" s="107" t="s">
        <v>15</v>
      </c>
      <c r="AI2" s="84">
        <v>1</v>
      </c>
      <c r="AJ2" s="108" t="str">
        <f t="shared" ref="AJ2:AJ33" si="5">IFERROR($AI$1&amp;VLOOKUP(SMALL($Z$2:$Z$70,AI2),$Z$2:$AG$70,7,0),"")</f>
        <v>COURSE (CREDITS)</v>
      </c>
      <c r="AL2" s="108" t="s">
        <v>1502</v>
      </c>
      <c r="AN2" s="108" t="str">
        <f>AO2&amp;"-"&amp;(AO2+9)</f>
        <v>1-10</v>
      </c>
      <c r="AO2" s="108">
        <v>1</v>
      </c>
      <c r="AQ2" s="100">
        <v>0</v>
      </c>
      <c r="AR2" s="100" t="str">
        <f>""</f>
        <v/>
      </c>
      <c r="AT2" s="108" t="s">
        <v>1505</v>
      </c>
      <c r="AV2" s="100" t="s">
        <v>1525</v>
      </c>
      <c r="AW2" s="100">
        <v>0</v>
      </c>
      <c r="AX2" s="109">
        <v>0</v>
      </c>
      <c r="AY2" s="109">
        <v>11.9</v>
      </c>
      <c r="AZ2" s="101">
        <v>1.2</v>
      </c>
      <c r="BA2" s="101" t="s">
        <v>1529</v>
      </c>
      <c r="BB2" s="110" t="str">
        <f t="shared" ref="BB2:BB6" si="6">IF(AV2="","",AV2)</f>
        <v>ChkPt.0</v>
      </c>
      <c r="BC2" s="110">
        <f t="shared" si="1"/>
        <v>0</v>
      </c>
      <c r="BD2" s="111">
        <f t="shared" si="2"/>
        <v>0</v>
      </c>
      <c r="BE2" s="111">
        <f t="shared" si="3"/>
        <v>11.9</v>
      </c>
      <c r="CI2" s="112">
        <v>0</v>
      </c>
      <c r="CJ2" s="112" t="s">
        <v>1516</v>
      </c>
      <c r="CK2" s="112" t="str">
        <f>IF($CI2="","",IF($CJ2="","","ChkPt."&amp;$CI2&amp;"\"&amp;$CJ2))</f>
        <v>ChkPt.0\STA</v>
      </c>
      <c r="CL2" s="109">
        <v>0</v>
      </c>
      <c r="CM2" s="109" t="str">
        <f>IFERROR(IF($CJ2="STA",LEFT($CK2,7),$CM1),"")</f>
        <v>ChkPt.0</v>
      </c>
      <c r="DA2" s="212"/>
      <c r="DB2" s="100"/>
      <c r="DC2" s="100"/>
      <c r="DD2" s="100"/>
      <c r="DE2" s="213"/>
      <c r="EA2" s="82">
        <v>1</v>
      </c>
      <c r="EC2" s="100" t="str">
        <f t="array" aca="1" ref="EC2" ca="1">IFERROR(INDEX(INDIRECT(CALCULATOR\\VALIDATION.LISTS\SID\LIST),SMALL(IF(INDIRECT(CALCULATOR\\VALIDATION.LISTS\CNSLR\SEARCH.FIELD)=EC$1,ROW(INDIRECT(CALCULATOR\\VALIDATION.LISTS\CNSLR\SEARCH.FIELD))-ROW(INDEX(INDIRECT(CALCULATOR\\VALIDATION.LISTS\CNSLR\SEARCH.FIELD),1,1))+1),$EA2)),"")</f>
        <v/>
      </c>
      <c r="EE2" s="100" t="str">
        <f t="array" aca="1" ref="EE2" ca="1">IFERROR(INDEX(INDIRECT(CALCULATOR\\VALIDATION.LISTS\SID\LIST),SMALL(IF(INDIRECT(CALCULATOR\\VALIDATION.LISTS\CNSLR\SEARCH.FIELD)=EE$1,ROW(INDIRECT(CALCULATOR\\VALIDATION.LISTS\CNSLR\SEARCH.FIELD))-ROW(INDEX(INDIRECT(CALCULATOR\\VALIDATION.LISTS\CNSLR\SEARCH.FIELD),1,1))+1),$EA2)),"")</f>
        <v/>
      </c>
      <c r="EG2" s="100" t="str">
        <f t="array" aca="1" ref="EG2" ca="1">IFERROR(INDEX(INDIRECT(CALCULATOR\\VALIDATION.LISTS\SID\LIST),SMALL(IF(INDIRECT(CALCULATOR\\VALIDATION.LISTS\CNSLR\SEARCH.FIELD)=EG$1,ROW(INDIRECT(CALCULATOR\\VALIDATION.LISTS\CNSLR\SEARCH.FIELD))-ROW(INDEX(INDIRECT(CALCULATOR\\VALIDATION.LISTS\CNSLR\SEARCH.FIELD),1,1))+1),$EA2)),"")</f>
        <v/>
      </c>
      <c r="EI2" s="100" t="str">
        <f t="array" aca="1" ref="EI2" ca="1">IFERROR(INDEX(INDIRECT(CALCULATOR\\VALIDATION.LISTS\SID\LIST),SMALL(IF(INDIRECT(CALCULATOR\\VALIDATION.LISTS\CNSLR\SEARCH.FIELD)=EI$1,ROW(INDIRECT(CALCULATOR\\VALIDATION.LISTS\CNSLR\SEARCH.FIELD))-ROW(INDEX(INDIRECT(CALCULATOR\\VALIDATION.LISTS\CNSLR\SEARCH.FIELD),1,1))+1),$EA2)),"")</f>
        <v/>
      </c>
    </row>
    <row r="3" spans="1:139" ht="22.5" customHeight="1" thickBot="1">
      <c r="M3" s="100" t="s">
        <v>28</v>
      </c>
      <c r="N3" s="100" t="str">
        <f>IFERROR(IF($M3="","",M$1&amp;"\"&amp;SUBSTITUTE(SUBSTITUTE($M3,"+",".p"),"-",".m")),"")</f>
        <v>GRADE.LTR\A</v>
      </c>
      <c r="O3" s="101">
        <v>4</v>
      </c>
      <c r="P3" s="100" t="str">
        <f t="shared" si="0"/>
        <v>A</v>
      </c>
      <c r="R3" s="100" t="s">
        <v>1727</v>
      </c>
      <c r="T3" s="113" t="s">
        <v>17</v>
      </c>
      <c r="V3" s="100" t="s">
        <v>1433</v>
      </c>
      <c r="X3" s="100" t="s">
        <v>99</v>
      </c>
      <c r="Z3" s="83">
        <f t="shared" si="4"/>
        <v>3</v>
      </c>
      <c r="AA3" s="86" t="s">
        <v>49</v>
      </c>
      <c r="AB3" s="102"/>
      <c r="AC3" s="103" t="s">
        <v>1</v>
      </c>
      <c r="AD3" s="104" t="s">
        <v>1397</v>
      </c>
      <c r="AE3" s="105" t="s">
        <v>1395</v>
      </c>
      <c r="AF3" s="106" t="str">
        <f t="shared" ref="AF3:AF6" si="7">IF(AB3="","",AB3&amp;" ")&amp;IF(AC3="","",AC3&amp;" ")&amp;IF(AD3="","",AD3&amp;" ")&amp;IF(AE3="","",AE3)</f>
        <v>COURSE AVG RANK</v>
      </c>
      <c r="AG3" s="107" t="s">
        <v>15</v>
      </c>
      <c r="AI3" s="84">
        <v>2</v>
      </c>
      <c r="AJ3" s="108" t="str">
        <f t="shared" si="5"/>
        <v>COURSE AVG RANK</v>
      </c>
      <c r="AL3" s="108" t="s">
        <v>1503</v>
      </c>
      <c r="AN3" s="108" t="str">
        <f t="shared" ref="AN3:AN21" si="8">AO3&amp;"-"&amp;(AO3+9)</f>
        <v>11-20</v>
      </c>
      <c r="AO3" s="108">
        <f>AO2+10</f>
        <v>11</v>
      </c>
      <c r="AQ3" s="100">
        <v>1</v>
      </c>
      <c r="AR3" s="100" t="str">
        <f>" "</f>
        <v xml:space="preserve"> </v>
      </c>
      <c r="AV3" s="100" t="s">
        <v>1518</v>
      </c>
      <c r="AW3" s="100">
        <v>1</v>
      </c>
      <c r="AX3" s="109">
        <v>12</v>
      </c>
      <c r="AY3" s="109">
        <v>23.9</v>
      </c>
      <c r="AZ3" s="101">
        <v>1.4</v>
      </c>
      <c r="BA3" s="101" t="s">
        <v>1530</v>
      </c>
      <c r="BB3" s="110" t="str">
        <f t="shared" si="6"/>
        <v>ChkPt.1</v>
      </c>
      <c r="BC3" s="110">
        <f t="shared" si="1"/>
        <v>1</v>
      </c>
      <c r="BD3" s="111">
        <f t="shared" si="2"/>
        <v>12</v>
      </c>
      <c r="BE3" s="111">
        <f t="shared" si="3"/>
        <v>23.9</v>
      </c>
      <c r="CI3" s="112"/>
      <c r="CJ3" s="112"/>
      <c r="CK3" s="112" t="str">
        <f t="shared" ref="CK3:CK66" si="9">IF($CI3="","",IF($CJ3="","","ChkPt."&amp;$CI3&amp;"\"&amp;$CJ3))</f>
        <v/>
      </c>
      <c r="CL3" s="109">
        <v>0.5</v>
      </c>
      <c r="CM3" s="109" t="str">
        <f t="shared" ref="CM3:CM66" si="10">IFERROR(IF($CJ3="STA",LEFT($CK3,7),$CM2),"")</f>
        <v>ChkPt.0</v>
      </c>
      <c r="DA3" s="212" t="s">
        <v>1664</v>
      </c>
      <c r="DB3" s="100" t="s">
        <v>1930</v>
      </c>
      <c r="DC3" s="100" t="s">
        <v>1931</v>
      </c>
      <c r="DD3" s="211" t="s">
        <v>1932</v>
      </c>
      <c r="DE3" s="213" t="str">
        <f ca="1">IFERROR(IF(VIEW\LOOKUP&lt;&gt;VIEW\ADMIN,"",INDIRECT("'VALIDATION.LISTS'!"&amp;SUBSTITUTE(ADDRESS(1,MATCH($DA3,#REF!,0),4),"1","")&amp;"4")),"")</f>
        <v/>
      </c>
      <c r="EA3" s="82">
        <v>2</v>
      </c>
      <c r="EC3" s="100"/>
      <c r="EE3" s="100"/>
      <c r="EG3" s="100"/>
      <c r="EI3" s="100"/>
    </row>
    <row r="4" spans="1:139" ht="22.5" customHeight="1" thickBot="1">
      <c r="A4" s="114" t="str">
        <f>IFERROR(IF(CALCULATOR\LVL\FORMAT\ENTRY=MARKER\CHECK,LVL\REM,LVL\COL),LVL\COL)</f>
        <v>COL</v>
      </c>
      <c r="M4" s="100" t="s">
        <v>29</v>
      </c>
      <c r="N4" s="100" t="str">
        <f t="shared" ref="N4:N14" si="11">IFERROR(IF($M4="","",M$1&amp;"\"&amp;SUBSTITUTE(SUBSTITUTE($M4,"+",".p"),"-",".m")),"")</f>
        <v>GRADE.LTR\A.m</v>
      </c>
      <c r="O4" s="101">
        <v>3.67</v>
      </c>
      <c r="P4" s="100" t="str">
        <f t="shared" si="0"/>
        <v>A-</v>
      </c>
      <c r="T4" s="113" t="s">
        <v>14</v>
      </c>
      <c r="V4" s="100" t="s">
        <v>35</v>
      </c>
      <c r="X4" s="100" t="s">
        <v>1674</v>
      </c>
      <c r="Z4" s="83">
        <f t="shared" si="4"/>
        <v>4</v>
      </c>
      <c r="AA4" s="86" t="s">
        <v>50</v>
      </c>
      <c r="AB4" s="102" t="s">
        <v>1</v>
      </c>
      <c r="AC4" s="103" t="s">
        <v>1397</v>
      </c>
      <c r="AD4" s="104" t="s">
        <v>1395</v>
      </c>
      <c r="AE4" s="105" t="s">
        <v>1398</v>
      </c>
      <c r="AF4" s="106" t="str">
        <f t="shared" si="7"/>
        <v>COURSE AVG RANK (SUBJECT)</v>
      </c>
      <c r="AG4" s="107" t="s">
        <v>15</v>
      </c>
      <c r="AI4" s="84">
        <v>3</v>
      </c>
      <c r="AJ4" s="108" t="str">
        <f t="shared" si="5"/>
        <v>COURSE AVG RANK (SUBJECT)</v>
      </c>
      <c r="AN4" s="108" t="str">
        <f t="shared" si="8"/>
        <v>21-30</v>
      </c>
      <c r="AO4" s="108">
        <f t="shared" ref="AO4:AO21" si="12">AO3+10</f>
        <v>21</v>
      </c>
      <c r="AQ4" s="100">
        <v>2</v>
      </c>
      <c r="AR4" s="100" t="str">
        <f>"  "</f>
        <v xml:space="preserve">  </v>
      </c>
      <c r="AV4" s="100" t="s">
        <v>1519</v>
      </c>
      <c r="AW4" s="100">
        <v>2</v>
      </c>
      <c r="AX4" s="109">
        <v>24</v>
      </c>
      <c r="AY4" s="109">
        <v>37.9</v>
      </c>
      <c r="AZ4" s="101">
        <v>1.6</v>
      </c>
      <c r="BA4" s="101" t="s">
        <v>1531</v>
      </c>
      <c r="BB4" s="110" t="str">
        <f t="shared" si="6"/>
        <v>ChkPt.2</v>
      </c>
      <c r="BC4" s="110">
        <f t="shared" si="1"/>
        <v>2</v>
      </c>
      <c r="BD4" s="111">
        <f t="shared" si="2"/>
        <v>24</v>
      </c>
      <c r="BE4" s="111">
        <f t="shared" si="3"/>
        <v>37.9</v>
      </c>
      <c r="CI4" s="112"/>
      <c r="CJ4" s="112"/>
      <c r="CK4" s="112" t="str">
        <f t="shared" si="9"/>
        <v/>
      </c>
      <c r="CL4" s="109">
        <v>1</v>
      </c>
      <c r="CM4" s="109" t="str">
        <f t="shared" si="10"/>
        <v>ChkPt.0</v>
      </c>
      <c r="DA4" s="212" t="s">
        <v>1541</v>
      </c>
      <c r="DB4" s="100" t="s">
        <v>1933</v>
      </c>
      <c r="DC4" s="100" t="s">
        <v>1934</v>
      </c>
      <c r="DD4" s="211" t="s">
        <v>1935</v>
      </c>
      <c r="DE4" s="213" t="str">
        <f ca="1">IFERROR(IF(VIEW\LOOKUP&lt;&gt;VIEW\ADMIN,"",INDIRECT("'VALIDATION.LISTS'!"&amp;SUBSTITUTE(ADDRESS(1,MATCH($DA4,#REF!,0),4),"1","")&amp;"4")),"")</f>
        <v/>
      </c>
      <c r="EA4" s="82">
        <v>3</v>
      </c>
      <c r="EC4" s="100"/>
      <c r="EE4" s="100"/>
      <c r="EG4" s="100"/>
      <c r="EI4" s="100"/>
    </row>
    <row r="5" spans="1:139" ht="22.5" customHeight="1" thickBot="1">
      <c r="M5" s="100" t="s">
        <v>30</v>
      </c>
      <c r="N5" s="100" t="str">
        <f t="shared" si="11"/>
        <v>GRADE.LTR\B.p</v>
      </c>
      <c r="O5" s="101">
        <v>3.33</v>
      </c>
      <c r="P5" s="100" t="str">
        <f t="shared" si="0"/>
        <v>B+</v>
      </c>
      <c r="V5" s="100" t="s">
        <v>1434</v>
      </c>
      <c r="Z5" s="83">
        <f t="shared" si="4"/>
        <v>5</v>
      </c>
      <c r="AA5" s="86" t="s">
        <v>51</v>
      </c>
      <c r="AB5" s="102"/>
      <c r="AC5" s="103" t="s">
        <v>1395</v>
      </c>
      <c r="AD5" s="104" t="s">
        <v>1397</v>
      </c>
      <c r="AE5" s="105" t="s">
        <v>1431</v>
      </c>
      <c r="AF5" s="106" t="str">
        <f t="shared" si="7"/>
        <v>RANK AVG COU&amp;SUB</v>
      </c>
      <c r="AG5" s="107" t="s">
        <v>15</v>
      </c>
      <c r="AI5" s="84">
        <v>4</v>
      </c>
      <c r="AJ5" s="108" t="str">
        <f t="shared" si="5"/>
        <v>RANK AVG COU&amp;SUB</v>
      </c>
      <c r="AN5" s="108" t="str">
        <f t="shared" si="8"/>
        <v>31-40</v>
      </c>
      <c r="AO5" s="108">
        <f t="shared" si="12"/>
        <v>31</v>
      </c>
      <c r="AQ5" s="100">
        <v>3</v>
      </c>
      <c r="AR5" s="100" t="str">
        <f>"   "</f>
        <v xml:space="preserve">   </v>
      </c>
      <c r="AV5" s="100" t="s">
        <v>1520</v>
      </c>
      <c r="AW5" s="100">
        <v>3</v>
      </c>
      <c r="AX5" s="109">
        <v>38</v>
      </c>
      <c r="AY5" s="109">
        <v>47.9</v>
      </c>
      <c r="AZ5" s="101">
        <v>1.8</v>
      </c>
      <c r="BA5" s="101" t="s">
        <v>1532</v>
      </c>
      <c r="BB5" s="110" t="str">
        <f t="shared" si="6"/>
        <v>ChkPt.3</v>
      </c>
      <c r="BC5" s="110">
        <f t="shared" si="1"/>
        <v>3</v>
      </c>
      <c r="BD5" s="111">
        <f t="shared" si="2"/>
        <v>38</v>
      </c>
      <c r="BE5" s="111">
        <f t="shared" si="3"/>
        <v>47.9</v>
      </c>
      <c r="CI5" s="112"/>
      <c r="CJ5" s="112"/>
      <c r="CK5" s="112" t="str">
        <f t="shared" si="9"/>
        <v/>
      </c>
      <c r="CL5" s="109">
        <v>1.5</v>
      </c>
      <c r="CM5" s="109" t="str">
        <f t="shared" si="10"/>
        <v>ChkPt.0</v>
      </c>
      <c r="DA5" s="212" t="s">
        <v>1666</v>
      </c>
      <c r="DB5" s="100" t="s">
        <v>1936</v>
      </c>
      <c r="DC5" s="100" t="s">
        <v>1937</v>
      </c>
      <c r="DD5" s="211" t="s">
        <v>1938</v>
      </c>
      <c r="DE5" s="213" t="str">
        <f ca="1">IFERROR(IF(VIEW\LOOKUP&lt;&gt;VIEW\ADMIN,"",INDIRECT("'VALIDATION.LISTS'!"&amp;SUBSTITUTE(ADDRESS(1,MATCH($DA5,#REF!,0),4),"1","")&amp;"4")),"")</f>
        <v/>
      </c>
      <c r="EA5" s="82">
        <v>4</v>
      </c>
      <c r="EC5" s="100"/>
      <c r="EE5" s="100"/>
      <c r="EG5" s="100"/>
      <c r="EI5" s="100"/>
    </row>
    <row r="6" spans="1:139" ht="22.5" customHeight="1" thickBot="1">
      <c r="A6" s="114" t="s">
        <v>1514</v>
      </c>
      <c r="M6" s="100" t="s">
        <v>31</v>
      </c>
      <c r="N6" s="100" t="str">
        <f t="shared" si="11"/>
        <v>GRADE.LTR\B</v>
      </c>
      <c r="O6" s="101">
        <v>3</v>
      </c>
      <c r="P6" s="100" t="str">
        <f t="shared" si="0"/>
        <v>B</v>
      </c>
      <c r="R6" s="82" t="s">
        <v>1675</v>
      </c>
      <c r="V6" s="100" t="s">
        <v>1435</v>
      </c>
      <c r="X6" s="82" t="s">
        <v>1443</v>
      </c>
      <c r="Z6" s="83">
        <f t="shared" si="4"/>
        <v>6</v>
      </c>
      <c r="AA6" s="86" t="s">
        <v>1498</v>
      </c>
      <c r="AB6" s="102" t="s">
        <v>1395</v>
      </c>
      <c r="AC6" s="103" t="s">
        <v>1499</v>
      </c>
      <c r="AD6" s="104" t="s">
        <v>1413</v>
      </c>
      <c r="AE6" s="105" t="s">
        <v>1431</v>
      </c>
      <c r="AF6" s="106" t="str">
        <f t="shared" si="7"/>
        <v>RANK PASSING GRADES COU&amp;SUB</v>
      </c>
      <c r="AG6" s="107" t="s">
        <v>15</v>
      </c>
      <c r="AI6" s="84">
        <v>5</v>
      </c>
      <c r="AJ6" s="108" t="str">
        <f t="shared" si="5"/>
        <v>RANK PASSING GRADES COU&amp;SUB</v>
      </c>
      <c r="AN6" s="108" t="str">
        <f t="shared" si="8"/>
        <v>41-50</v>
      </c>
      <c r="AO6" s="108">
        <f t="shared" si="12"/>
        <v>41</v>
      </c>
      <c r="AQ6" s="100">
        <v>4</v>
      </c>
      <c r="AR6" s="100" t="str">
        <f>"    "</f>
        <v xml:space="preserve">    </v>
      </c>
      <c r="AV6" s="100" t="s">
        <v>1521</v>
      </c>
      <c r="AW6" s="100">
        <v>4</v>
      </c>
      <c r="AX6" s="109">
        <v>48</v>
      </c>
      <c r="AY6" s="109">
        <v>10000</v>
      </c>
      <c r="AZ6" s="101">
        <v>2</v>
      </c>
      <c r="BA6" s="101" t="s">
        <v>1533</v>
      </c>
      <c r="BB6" s="110" t="str">
        <f t="shared" si="6"/>
        <v>ChkPt.4</v>
      </c>
      <c r="BC6" s="110">
        <f t="shared" si="1"/>
        <v>4</v>
      </c>
      <c r="BD6" s="111">
        <f t="shared" si="2"/>
        <v>48</v>
      </c>
      <c r="BE6" s="111">
        <f t="shared" si="3"/>
        <v>10000</v>
      </c>
      <c r="CI6" s="112"/>
      <c r="CJ6" s="112"/>
      <c r="CK6" s="112" t="str">
        <f t="shared" si="9"/>
        <v/>
      </c>
      <c r="CL6" s="109">
        <v>2</v>
      </c>
      <c r="CM6" s="109" t="str">
        <f t="shared" si="10"/>
        <v>ChkPt.0</v>
      </c>
      <c r="DA6" s="217" t="s">
        <v>1665</v>
      </c>
      <c r="DB6" s="218" t="s">
        <v>1939</v>
      </c>
      <c r="DC6" s="218" t="s">
        <v>1940</v>
      </c>
      <c r="DD6" s="219" t="s">
        <v>1941</v>
      </c>
      <c r="DE6" s="220" t="str">
        <f ca="1">IFERROR(IF(VIEW\LOOKUP&lt;&gt;VIEW\ADMIN,"",INDIRECT("'VALIDATION.LISTS'!"&amp;SUBSTITUTE(ADDRESS(1,MATCH($DA6,#REF!,0),4),"1","")&amp;"4")),"")</f>
        <v/>
      </c>
      <c r="EA6" s="82">
        <v>5</v>
      </c>
      <c r="EC6" s="100"/>
      <c r="EE6" s="100"/>
      <c r="EG6" s="100"/>
      <c r="EI6" s="100"/>
    </row>
    <row r="7" spans="1:139" ht="22.5" customHeight="1" thickBot="1">
      <c r="M7" s="100" t="s">
        <v>32</v>
      </c>
      <c r="N7" s="100" t="str">
        <f t="shared" si="11"/>
        <v>GRADE.LTR\B.m</v>
      </c>
      <c r="O7" s="101">
        <v>2.67</v>
      </c>
      <c r="P7" s="100" t="str">
        <f t="shared" si="0"/>
        <v>B-</v>
      </c>
      <c r="R7" s="100">
        <v>25</v>
      </c>
      <c r="X7" s="115" t="s">
        <v>1444</v>
      </c>
      <c r="Z7" s="83">
        <f t="shared" si="4"/>
        <v>7</v>
      </c>
      <c r="AA7" s="86" t="s">
        <v>52</v>
      </c>
      <c r="AB7" s="102"/>
      <c r="AC7" s="103"/>
      <c r="AD7" s="104" t="s">
        <v>1395</v>
      </c>
      <c r="AE7" s="105" t="s">
        <v>1431</v>
      </c>
      <c r="AF7" s="106" t="str">
        <f t="shared" ref="AF7:AF70" si="13">IF(AB7="","",AB7&amp;" ")&amp;IF(AC7="","",AC7&amp;" ")&amp;IF(AD7="","",AD7&amp;" ")&amp;IF(AE7="","",AE7)</f>
        <v>RANK COU&amp;SUB</v>
      </c>
      <c r="AG7" s="107" t="s">
        <v>15</v>
      </c>
      <c r="AI7" s="84">
        <v>6</v>
      </c>
      <c r="AJ7" s="108" t="str">
        <f t="shared" si="5"/>
        <v>RANK COU&amp;SUB</v>
      </c>
      <c r="AN7" s="108" t="str">
        <f t="shared" si="8"/>
        <v>51-60</v>
      </c>
      <c r="AO7" s="108">
        <f t="shared" si="12"/>
        <v>51</v>
      </c>
      <c r="AQ7" s="100">
        <v>5</v>
      </c>
      <c r="AR7" s="100" t="str">
        <f>"     "</f>
        <v xml:space="preserve">     </v>
      </c>
      <c r="CI7" s="112"/>
      <c r="CJ7" s="112"/>
      <c r="CK7" s="112" t="str">
        <f t="shared" si="9"/>
        <v/>
      </c>
      <c r="CL7" s="109">
        <v>2.5</v>
      </c>
      <c r="CM7" s="109" t="str">
        <f t="shared" si="10"/>
        <v>ChkPt.0</v>
      </c>
      <c r="DA7" s="200"/>
      <c r="EA7" s="82">
        <v>6</v>
      </c>
      <c r="EC7" s="100"/>
      <c r="EE7" s="100"/>
      <c r="EG7" s="100"/>
      <c r="EI7" s="100"/>
    </row>
    <row r="8" spans="1:139" ht="22.5" customHeight="1" thickBot="1">
      <c r="A8" s="114" t="s">
        <v>1924</v>
      </c>
      <c r="M8" s="100" t="s">
        <v>33</v>
      </c>
      <c r="N8" s="100" t="str">
        <f t="shared" si="11"/>
        <v>GRADE.LTR\C.p</v>
      </c>
      <c r="O8" s="101">
        <v>2.33</v>
      </c>
      <c r="P8" s="100" t="str">
        <f t="shared" si="0"/>
        <v>C+</v>
      </c>
      <c r="Z8" s="83">
        <f t="shared" si="4"/>
        <v>8</v>
      </c>
      <c r="AA8" s="86" t="s">
        <v>53</v>
      </c>
      <c r="AB8" s="102"/>
      <c r="AC8" s="103" t="s">
        <v>1</v>
      </c>
      <c r="AD8" s="104" t="s">
        <v>0</v>
      </c>
      <c r="AE8" s="105" t="s">
        <v>1395</v>
      </c>
      <c r="AF8" s="106" t="str">
        <f t="shared" si="13"/>
        <v>COURSE SUBJECT RANK</v>
      </c>
      <c r="AG8" s="107" t="s">
        <v>15</v>
      </c>
      <c r="AI8" s="84">
        <v>7</v>
      </c>
      <c r="AJ8" s="108" t="str">
        <f t="shared" si="5"/>
        <v>COURSE SUBJECT RANK</v>
      </c>
      <c r="AN8" s="108" t="str">
        <f t="shared" si="8"/>
        <v>61-70</v>
      </c>
      <c r="AO8" s="108">
        <f t="shared" si="12"/>
        <v>61</v>
      </c>
      <c r="AQ8" s="100">
        <v>6</v>
      </c>
      <c r="AR8" s="100" t="str">
        <f>"      "</f>
        <v xml:space="preserve">      </v>
      </c>
      <c r="CI8" s="112"/>
      <c r="CJ8" s="112"/>
      <c r="CK8" s="112" t="str">
        <f t="shared" si="9"/>
        <v/>
      </c>
      <c r="CL8" s="109">
        <v>3</v>
      </c>
      <c r="CM8" s="109" t="str">
        <f t="shared" si="10"/>
        <v>ChkPt.0</v>
      </c>
      <c r="DA8" s="200"/>
      <c r="EA8" s="82">
        <v>7</v>
      </c>
      <c r="EC8" s="100"/>
      <c r="EE8" s="100"/>
      <c r="EG8" s="100"/>
      <c r="EI8" s="100"/>
    </row>
    <row r="9" spans="1:139" ht="22.5" customHeight="1" thickBot="1">
      <c r="M9" s="100" t="s">
        <v>21</v>
      </c>
      <c r="N9" s="100" t="str">
        <f t="shared" si="11"/>
        <v>GRADE.LTR\C</v>
      </c>
      <c r="O9" s="101">
        <v>2</v>
      </c>
      <c r="P9" s="100" t="str">
        <f t="shared" si="0"/>
        <v>C</v>
      </c>
      <c r="R9" s="82" t="s">
        <v>1698</v>
      </c>
      <c r="V9" s="82" t="s">
        <v>1704</v>
      </c>
      <c r="X9" s="82" t="s">
        <v>1493</v>
      </c>
      <c r="Z9" s="83">
        <f t="shared" si="4"/>
        <v>9</v>
      </c>
      <c r="AA9" s="86" t="s">
        <v>54</v>
      </c>
      <c r="AB9" s="102" t="s">
        <v>1399</v>
      </c>
      <c r="AC9" s="103" t="s">
        <v>1</v>
      </c>
      <c r="AD9" s="104" t="s">
        <v>1400</v>
      </c>
      <c r="AE9" s="105" t="s">
        <v>0</v>
      </c>
      <c r="AF9" s="106" t="str">
        <f t="shared" si="13"/>
        <v>RANK OF COURSE WITHIN SUBJECT</v>
      </c>
      <c r="AG9" s="107" t="s">
        <v>15</v>
      </c>
      <c r="AI9" s="84">
        <v>8</v>
      </c>
      <c r="AJ9" s="108" t="str">
        <f t="shared" si="5"/>
        <v>RANK OF COURSE WITHIN SUBJECT</v>
      </c>
      <c r="AN9" s="108" t="str">
        <f t="shared" si="8"/>
        <v>71-80</v>
      </c>
      <c r="AO9" s="108">
        <f t="shared" si="12"/>
        <v>71</v>
      </c>
      <c r="AQ9" s="100">
        <v>7</v>
      </c>
      <c r="AR9" s="100" t="str">
        <f>"       "</f>
        <v xml:space="preserve">       </v>
      </c>
      <c r="CI9" s="112"/>
      <c r="CJ9" s="112"/>
      <c r="CK9" s="112" t="str">
        <f t="shared" si="9"/>
        <v/>
      </c>
      <c r="CL9" s="109">
        <v>3.5</v>
      </c>
      <c r="CM9" s="109" t="str">
        <f t="shared" si="10"/>
        <v>ChkPt.0</v>
      </c>
      <c r="DA9" s="200"/>
      <c r="EA9" s="82">
        <v>8</v>
      </c>
      <c r="EC9" s="100"/>
      <c r="EE9" s="100"/>
      <c r="EG9" s="100"/>
      <c r="EI9" s="100"/>
    </row>
    <row r="10" spans="1:139" ht="22.5" customHeight="1" thickBot="1">
      <c r="M10" s="100" t="s">
        <v>25</v>
      </c>
      <c r="N10" s="100" t="str">
        <f t="shared" si="11"/>
        <v>GRADE.LTR\D</v>
      </c>
      <c r="O10" s="101">
        <v>1</v>
      </c>
      <c r="P10" s="100" t="str">
        <f t="shared" si="0"/>
        <v>D</v>
      </c>
      <c r="R10" s="100" t="s">
        <v>1699</v>
      </c>
      <c r="V10" s="117" t="s">
        <v>1510</v>
      </c>
      <c r="X10" s="116"/>
      <c r="Z10" s="83">
        <f t="shared" si="4"/>
        <v>10</v>
      </c>
      <c r="AA10" s="86" t="s">
        <v>55</v>
      </c>
      <c r="AB10" s="102"/>
      <c r="AC10" s="103" t="s">
        <v>1</v>
      </c>
      <c r="AD10" s="104" t="s">
        <v>0</v>
      </c>
      <c r="AE10" s="105" t="s">
        <v>1395</v>
      </c>
      <c r="AF10" s="106" t="str">
        <f t="shared" si="13"/>
        <v>COURSE SUBJECT RANK</v>
      </c>
      <c r="AG10" s="107" t="s">
        <v>15</v>
      </c>
      <c r="AI10" s="84">
        <v>9</v>
      </c>
      <c r="AJ10" s="108" t="str">
        <f t="shared" si="5"/>
        <v>COURSE SUBJECT RANK</v>
      </c>
      <c r="AN10" s="108" t="str">
        <f t="shared" si="8"/>
        <v>81-90</v>
      </c>
      <c r="AO10" s="108">
        <f t="shared" si="12"/>
        <v>81</v>
      </c>
      <c r="AQ10" s="100">
        <v>8</v>
      </c>
      <c r="AR10" s="100" t="str">
        <f>"        "</f>
        <v xml:space="preserve">        </v>
      </c>
      <c r="CI10" s="112"/>
      <c r="CJ10" s="112"/>
      <c r="CK10" s="112" t="str">
        <f t="shared" si="9"/>
        <v/>
      </c>
      <c r="CL10" s="109">
        <v>4</v>
      </c>
      <c r="CM10" s="109" t="str">
        <f t="shared" si="10"/>
        <v>ChkPt.0</v>
      </c>
      <c r="EA10" s="82">
        <v>9</v>
      </c>
      <c r="EC10" s="100"/>
      <c r="EE10" s="100"/>
      <c r="EG10" s="100"/>
      <c r="EI10" s="100"/>
    </row>
    <row r="11" spans="1:139" ht="22.5" customHeight="1" thickBot="1">
      <c r="M11" s="100" t="s">
        <v>18</v>
      </c>
      <c r="N11" s="100" t="str">
        <f t="shared" si="11"/>
        <v>GRADE.LTR\F</v>
      </c>
      <c r="O11" s="101">
        <v>0</v>
      </c>
      <c r="P11" s="100" t="str">
        <f t="shared" si="0"/>
        <v>F</v>
      </c>
      <c r="R11" s="100" t="s">
        <v>1697</v>
      </c>
      <c r="V11" s="117" t="s">
        <v>1509</v>
      </c>
      <c r="X11" s="116" t="s">
        <v>1492</v>
      </c>
      <c r="Z11" s="83">
        <f t="shared" si="4"/>
        <v>11</v>
      </c>
      <c r="AA11" s="86" t="s">
        <v>56</v>
      </c>
      <c r="AB11" s="102" t="s">
        <v>1399</v>
      </c>
      <c r="AC11" s="103" t="s">
        <v>1</v>
      </c>
      <c r="AD11" s="104" t="s">
        <v>1400</v>
      </c>
      <c r="AE11" s="105" t="s">
        <v>0</v>
      </c>
      <c r="AF11" s="106" t="str">
        <f t="shared" si="13"/>
        <v>RANK OF COURSE WITHIN SUBJECT</v>
      </c>
      <c r="AG11" s="107" t="s">
        <v>15</v>
      </c>
      <c r="AI11" s="84">
        <v>10</v>
      </c>
      <c r="AJ11" s="108" t="str">
        <f t="shared" si="5"/>
        <v>RANK OF COURSE WITHIN SUBJECT</v>
      </c>
      <c r="AN11" s="108" t="str">
        <f t="shared" si="8"/>
        <v>91-100</v>
      </c>
      <c r="AO11" s="108">
        <f t="shared" si="12"/>
        <v>91</v>
      </c>
      <c r="AQ11" s="100">
        <v>9</v>
      </c>
      <c r="AR11" s="100" t="str">
        <f>"         "</f>
        <v xml:space="preserve">         </v>
      </c>
      <c r="CI11" s="112"/>
      <c r="CJ11" s="112"/>
      <c r="CK11" s="112" t="str">
        <f t="shared" si="9"/>
        <v/>
      </c>
      <c r="CL11" s="109">
        <v>4.5</v>
      </c>
      <c r="CM11" s="109" t="str">
        <f t="shared" si="10"/>
        <v>ChkPt.0</v>
      </c>
      <c r="EA11" s="82">
        <v>10</v>
      </c>
      <c r="EC11" s="100"/>
      <c r="EE11" s="100"/>
      <c r="EG11" s="100"/>
      <c r="EI11" s="100"/>
    </row>
    <row r="12" spans="1:139" ht="22.5" customHeight="1" thickBot="1">
      <c r="M12" s="100" t="s">
        <v>34</v>
      </c>
      <c r="N12" s="100" t="str">
        <f t="shared" si="11"/>
        <v>GRADE.LTR\P</v>
      </c>
      <c r="O12" s="101">
        <v>2</v>
      </c>
      <c r="P12" s="100" t="str">
        <f t="shared" si="0"/>
        <v>P</v>
      </c>
      <c r="R12" s="100" t="s">
        <v>1986</v>
      </c>
      <c r="V12" s="117" t="s">
        <v>1703</v>
      </c>
      <c r="Z12" s="83">
        <f t="shared" si="4"/>
        <v>12</v>
      </c>
      <c r="AA12" s="86" t="s">
        <v>40</v>
      </c>
      <c r="AB12" s="102"/>
      <c r="AC12" s="103"/>
      <c r="AD12" s="104" t="s">
        <v>1</v>
      </c>
      <c r="AE12" s="105" t="s">
        <v>1396</v>
      </c>
      <c r="AF12" s="106" t="str">
        <f t="shared" si="13"/>
        <v>COURSE STATUS</v>
      </c>
      <c r="AG12" s="107" t="s">
        <v>15</v>
      </c>
      <c r="AI12" s="84">
        <v>11</v>
      </c>
      <c r="AJ12" s="108" t="str">
        <f t="shared" si="5"/>
        <v>COURSE STATUS</v>
      </c>
      <c r="AN12" s="108" t="str">
        <f t="shared" si="8"/>
        <v>101-110</v>
      </c>
      <c r="AO12" s="108">
        <f t="shared" si="12"/>
        <v>101</v>
      </c>
      <c r="AQ12" s="100">
        <v>10</v>
      </c>
      <c r="AR12" s="100" t="str">
        <f>"          "</f>
        <v xml:space="preserve">          </v>
      </c>
      <c r="CI12" s="112"/>
      <c r="CJ12" s="112"/>
      <c r="CK12" s="112" t="str">
        <f t="shared" si="9"/>
        <v/>
      </c>
      <c r="CL12" s="109">
        <v>5</v>
      </c>
      <c r="CM12" s="109" t="str">
        <f t="shared" si="10"/>
        <v>ChkPt.0</v>
      </c>
      <c r="EA12" s="82">
        <v>11</v>
      </c>
      <c r="EC12" s="100"/>
      <c r="EE12" s="100"/>
      <c r="EG12" s="100"/>
      <c r="EI12" s="100"/>
    </row>
    <row r="13" spans="1:139" ht="22.5" customHeight="1" thickBot="1">
      <c r="M13" s="100" t="s">
        <v>35</v>
      </c>
      <c r="N13" s="100" t="str">
        <f t="shared" si="11"/>
        <v>GRADE.LTR\SP</v>
      </c>
      <c r="O13" s="101">
        <v>1</v>
      </c>
      <c r="P13" s="100" t="str">
        <f t="shared" si="0"/>
        <v>SP</v>
      </c>
      <c r="R13" s="100" t="s">
        <v>1700</v>
      </c>
      <c r="X13" s="82" t="s">
        <v>1513</v>
      </c>
      <c r="Z13" s="83">
        <f t="shared" si="4"/>
        <v>13</v>
      </c>
      <c r="AA13" s="86" t="s">
        <v>41</v>
      </c>
      <c r="AB13" s="102"/>
      <c r="AC13" s="103"/>
      <c r="AD13" s="104"/>
      <c r="AE13" s="105" t="s">
        <v>1</v>
      </c>
      <c r="AF13" s="106" t="str">
        <f t="shared" si="13"/>
        <v>COURSE</v>
      </c>
      <c r="AG13" s="107" t="s">
        <v>15</v>
      </c>
      <c r="AI13" s="84">
        <v>12</v>
      </c>
      <c r="AJ13" s="108" t="str">
        <f t="shared" si="5"/>
        <v>COURSE</v>
      </c>
      <c r="AN13" s="108" t="str">
        <f t="shared" si="8"/>
        <v>111-120</v>
      </c>
      <c r="AO13" s="108">
        <f t="shared" si="12"/>
        <v>111</v>
      </c>
      <c r="CI13" s="112"/>
      <c r="CJ13" s="112"/>
      <c r="CK13" s="112" t="str">
        <f t="shared" si="9"/>
        <v/>
      </c>
      <c r="CL13" s="109">
        <v>5.5</v>
      </c>
      <c r="CM13" s="109" t="str">
        <f t="shared" si="10"/>
        <v>ChkPt.0</v>
      </c>
      <c r="EA13" s="82">
        <v>12</v>
      </c>
      <c r="EC13" s="100"/>
      <c r="EE13" s="100"/>
      <c r="EG13" s="100"/>
      <c r="EI13" s="100"/>
    </row>
    <row r="14" spans="1:139" ht="22.5" customHeight="1" thickBot="1">
      <c r="M14" s="100" t="s">
        <v>36</v>
      </c>
      <c r="N14" s="100" t="str">
        <f t="shared" si="11"/>
        <v>GRADE.LTR\W</v>
      </c>
      <c r="O14" s="101"/>
      <c r="P14" s="100" t="str">
        <f t="shared" si="0"/>
        <v>W</v>
      </c>
      <c r="X14" s="100" t="s">
        <v>1514</v>
      </c>
      <c r="Z14" s="83">
        <f t="shared" si="4"/>
        <v>14</v>
      </c>
      <c r="AA14" s="86" t="s">
        <v>8</v>
      </c>
      <c r="AB14" s="102"/>
      <c r="AC14" s="103"/>
      <c r="AD14" s="104"/>
      <c r="AE14" s="105" t="s">
        <v>1</v>
      </c>
      <c r="AF14" s="106" t="str">
        <f t="shared" si="13"/>
        <v>COURSE</v>
      </c>
      <c r="AG14" s="107" t="s">
        <v>15</v>
      </c>
      <c r="AI14" s="84">
        <v>13</v>
      </c>
      <c r="AJ14" s="108" t="str">
        <f t="shared" si="5"/>
        <v>COURSE</v>
      </c>
      <c r="AN14" s="108" t="str">
        <f t="shared" si="8"/>
        <v>121-130</v>
      </c>
      <c r="AO14" s="108">
        <f t="shared" si="12"/>
        <v>121</v>
      </c>
      <c r="CI14" s="112"/>
      <c r="CJ14" s="112"/>
      <c r="CK14" s="112" t="str">
        <f t="shared" si="9"/>
        <v/>
      </c>
      <c r="CL14" s="109">
        <v>6</v>
      </c>
      <c r="CM14" s="109" t="str">
        <f t="shared" si="10"/>
        <v>ChkPt.0</v>
      </c>
      <c r="EA14" s="82">
        <v>13</v>
      </c>
      <c r="EC14" s="100"/>
      <c r="EE14" s="100"/>
      <c r="EG14" s="100"/>
      <c r="EI14" s="100"/>
    </row>
    <row r="15" spans="1:139" ht="22.5" customHeight="1" thickBot="1">
      <c r="X15" s="100" t="s">
        <v>1512</v>
      </c>
      <c r="Z15" s="83">
        <f t="shared" si="4"/>
        <v>15</v>
      </c>
      <c r="AA15" s="86" t="s">
        <v>42</v>
      </c>
      <c r="AB15" s="102"/>
      <c r="AC15" s="103" t="s">
        <v>1399</v>
      </c>
      <c r="AD15" s="104" t="s">
        <v>1</v>
      </c>
      <c r="AE15" s="105" t="s">
        <v>1401</v>
      </c>
      <c r="AF15" s="106" t="str">
        <f t="shared" si="13"/>
        <v>RANK OF COURSE OVERALL</v>
      </c>
      <c r="AG15" s="107" t="s">
        <v>15</v>
      </c>
      <c r="AI15" s="84">
        <v>14</v>
      </c>
      <c r="AJ15" s="108" t="str">
        <f t="shared" si="5"/>
        <v>RANK OF COURSE OVERALL</v>
      </c>
      <c r="AN15" s="108" t="str">
        <f t="shared" si="8"/>
        <v>131-140</v>
      </c>
      <c r="AO15" s="108">
        <f t="shared" si="12"/>
        <v>131</v>
      </c>
      <c r="CI15" s="112"/>
      <c r="CJ15" s="112"/>
      <c r="CK15" s="112" t="str">
        <f t="shared" si="9"/>
        <v/>
      </c>
      <c r="CL15" s="109">
        <v>6.5</v>
      </c>
      <c r="CM15" s="109" t="str">
        <f t="shared" si="10"/>
        <v>ChkPt.0</v>
      </c>
      <c r="EA15" s="82">
        <v>14</v>
      </c>
      <c r="EC15" s="100"/>
      <c r="EE15" s="100"/>
      <c r="EG15" s="100"/>
      <c r="EI15" s="100"/>
    </row>
    <row r="16" spans="1:139" ht="22.5" customHeight="1" thickBot="1">
      <c r="M16" s="82" t="s">
        <v>1440</v>
      </c>
      <c r="N16" s="82" t="s">
        <v>1684</v>
      </c>
      <c r="Z16" s="83">
        <f t="shared" si="4"/>
        <v>16</v>
      </c>
      <c r="AA16" s="86" t="s">
        <v>7</v>
      </c>
      <c r="AB16" s="102"/>
      <c r="AC16" s="103"/>
      <c r="AD16" s="104"/>
      <c r="AE16" s="105" t="s">
        <v>0</v>
      </c>
      <c r="AF16" s="106" t="str">
        <f t="shared" si="13"/>
        <v>SUBJECT</v>
      </c>
      <c r="AG16" s="107" t="s">
        <v>15</v>
      </c>
      <c r="AI16" s="84">
        <v>15</v>
      </c>
      <c r="AJ16" s="108" t="str">
        <f t="shared" si="5"/>
        <v>SUBJECT</v>
      </c>
      <c r="AN16" s="108" t="str">
        <f t="shared" si="8"/>
        <v>141-150</v>
      </c>
      <c r="AO16" s="108">
        <f t="shared" si="12"/>
        <v>141</v>
      </c>
      <c r="CI16" s="112"/>
      <c r="CJ16" s="112"/>
      <c r="CK16" s="112" t="str">
        <f t="shared" si="9"/>
        <v/>
      </c>
      <c r="CL16" s="109">
        <v>7</v>
      </c>
      <c r="CM16" s="109" t="str">
        <f t="shared" si="10"/>
        <v>ChkPt.0</v>
      </c>
      <c r="EA16" s="82">
        <v>15</v>
      </c>
      <c r="EC16" s="100"/>
      <c r="EE16" s="100"/>
      <c r="EG16" s="100"/>
      <c r="EI16" s="100"/>
    </row>
    <row r="17" spans="13:139" ht="22.5" customHeight="1" thickBot="1">
      <c r="M17" s="100"/>
      <c r="N17" s="100" t="str">
        <f>"&lt; SELECT &gt;"</f>
        <v>&lt; SELECT &gt;</v>
      </c>
      <c r="X17" s="82" t="s">
        <v>1534</v>
      </c>
      <c r="Z17" s="83">
        <f t="shared" si="4"/>
        <v>17</v>
      </c>
      <c r="AA17" s="86" t="s">
        <v>57</v>
      </c>
      <c r="AB17" s="102"/>
      <c r="AC17" s="103"/>
      <c r="AD17" s="104" t="s">
        <v>0</v>
      </c>
      <c r="AE17" s="105" t="s">
        <v>1402</v>
      </c>
      <c r="AF17" s="106" t="str">
        <f t="shared" si="13"/>
        <v>SUBJECT NUMBER</v>
      </c>
      <c r="AG17" s="107" t="s">
        <v>15</v>
      </c>
      <c r="AI17" s="84">
        <v>16</v>
      </c>
      <c r="AJ17" s="108" t="str">
        <f t="shared" si="5"/>
        <v>SUBJECT NUMBER</v>
      </c>
      <c r="AN17" s="108" t="str">
        <f t="shared" si="8"/>
        <v>151-160</v>
      </c>
      <c r="AO17" s="108">
        <f t="shared" si="12"/>
        <v>151</v>
      </c>
      <c r="CI17" s="112"/>
      <c r="CJ17" s="112"/>
      <c r="CK17" s="112" t="str">
        <f t="shared" si="9"/>
        <v/>
      </c>
      <c r="CL17" s="109">
        <v>7.5</v>
      </c>
      <c r="CM17" s="109" t="str">
        <f t="shared" si="10"/>
        <v>ChkPt.0</v>
      </c>
      <c r="EA17" s="82">
        <v>16</v>
      </c>
      <c r="EC17" s="100"/>
      <c r="EE17" s="100"/>
      <c r="EG17" s="100"/>
      <c r="EI17" s="100"/>
    </row>
    <row r="18" spans="13:139" ht="22.5" customHeight="1" thickBot="1">
      <c r="M18" s="100" t="str">
        <f>GRADE.LTR\A</f>
        <v>A</v>
      </c>
      <c r="N18" s="100" t="str">
        <f>IF(M18="","",M18)</f>
        <v>A</v>
      </c>
      <c r="X18" s="117" t="s">
        <v>1705</v>
      </c>
      <c r="Z18" s="83">
        <f t="shared" si="4"/>
        <v>18</v>
      </c>
      <c r="AA18" s="86" t="s">
        <v>43</v>
      </c>
      <c r="AB18" s="102"/>
      <c r="AC18" s="103"/>
      <c r="AD18" s="104" t="s">
        <v>1</v>
      </c>
      <c r="AE18" s="105" t="s">
        <v>1402</v>
      </c>
      <c r="AF18" s="106" t="str">
        <f t="shared" si="13"/>
        <v>COURSE NUMBER</v>
      </c>
      <c r="AG18" s="107" t="s">
        <v>15</v>
      </c>
      <c r="AI18" s="84">
        <v>17</v>
      </c>
      <c r="AJ18" s="108" t="str">
        <f t="shared" si="5"/>
        <v>COURSE NUMBER</v>
      </c>
      <c r="AN18" s="108" t="str">
        <f t="shared" si="8"/>
        <v>161-170</v>
      </c>
      <c r="AO18" s="108">
        <f t="shared" si="12"/>
        <v>161</v>
      </c>
      <c r="CI18" s="112"/>
      <c r="CJ18" s="112"/>
      <c r="CK18" s="112" t="str">
        <f t="shared" si="9"/>
        <v/>
      </c>
      <c r="CL18" s="109">
        <v>8</v>
      </c>
      <c r="CM18" s="109" t="str">
        <f t="shared" si="10"/>
        <v>ChkPt.0</v>
      </c>
      <c r="EA18" s="82">
        <v>17</v>
      </c>
      <c r="EC18" s="100"/>
      <c r="EE18" s="100"/>
      <c r="EG18" s="100"/>
      <c r="EI18" s="100"/>
    </row>
    <row r="19" spans="13:139" ht="22.5" customHeight="1" thickBot="1">
      <c r="M19" s="100" t="str">
        <f>GRADE.LTR\A.m</f>
        <v>A-</v>
      </c>
      <c r="N19" s="100" t="str">
        <f t="shared" ref="N19:N27" si="14">IF(M19="","",M19)</f>
        <v>A-</v>
      </c>
      <c r="Z19" s="83">
        <f t="shared" si="4"/>
        <v>19</v>
      </c>
      <c r="AA19" s="86" t="s">
        <v>44</v>
      </c>
      <c r="AB19" s="102"/>
      <c r="AC19" s="103" t="s">
        <v>1396</v>
      </c>
      <c r="AD19" s="104" t="s">
        <v>1403</v>
      </c>
      <c r="AE19" s="105" t="s">
        <v>1</v>
      </c>
      <c r="AF19" s="106" t="str">
        <f t="shared" si="13"/>
        <v>STATUS OF COURSE</v>
      </c>
      <c r="AG19" s="107" t="s">
        <v>15</v>
      </c>
      <c r="AI19" s="84">
        <v>18</v>
      </c>
      <c r="AJ19" s="108" t="str">
        <f t="shared" si="5"/>
        <v>STATUS OF COURSE</v>
      </c>
      <c r="AN19" s="108" t="str">
        <f t="shared" si="8"/>
        <v>171-180</v>
      </c>
      <c r="AO19" s="108">
        <f t="shared" si="12"/>
        <v>171</v>
      </c>
      <c r="CI19" s="112"/>
      <c r="CJ19" s="112"/>
      <c r="CK19" s="112" t="str">
        <f t="shared" si="9"/>
        <v/>
      </c>
      <c r="CL19" s="109">
        <v>8.5</v>
      </c>
      <c r="CM19" s="109" t="str">
        <f t="shared" si="10"/>
        <v>ChkPt.0</v>
      </c>
      <c r="EA19" s="82">
        <v>18</v>
      </c>
      <c r="EC19" s="100"/>
      <c r="EE19" s="100"/>
      <c r="EG19" s="100"/>
      <c r="EI19" s="100"/>
    </row>
    <row r="20" spans="13:139" ht="22.5" customHeight="1" thickBot="1">
      <c r="M20" s="100" t="str">
        <f>GRADE.LTR\B.p</f>
        <v>B+</v>
      </c>
      <c r="N20" s="100" t="str">
        <f t="shared" si="14"/>
        <v>B+</v>
      </c>
      <c r="X20" s="82" t="s">
        <v>1535</v>
      </c>
      <c r="Z20" s="83">
        <f t="shared" si="4"/>
        <v>20</v>
      </c>
      <c r="AA20" s="86" t="s">
        <v>45</v>
      </c>
      <c r="AB20" s="102"/>
      <c r="AC20" s="103" t="s">
        <v>1</v>
      </c>
      <c r="AD20" s="104" t="s">
        <v>1404</v>
      </c>
      <c r="AE20" s="105" t="s">
        <v>1405</v>
      </c>
      <c r="AF20" s="106" t="str">
        <f t="shared" si="13"/>
        <v>COURSE START DATE</v>
      </c>
      <c r="AG20" s="107" t="s">
        <v>15</v>
      </c>
      <c r="AI20" s="84">
        <v>19</v>
      </c>
      <c r="AJ20" s="108" t="str">
        <f t="shared" si="5"/>
        <v>COURSE START DATE</v>
      </c>
      <c r="AN20" s="108" t="str">
        <f t="shared" si="8"/>
        <v>181-190</v>
      </c>
      <c r="AO20" s="108">
        <f t="shared" si="12"/>
        <v>181</v>
      </c>
      <c r="CI20" s="112"/>
      <c r="CJ20" s="112"/>
      <c r="CK20" s="112" t="str">
        <f t="shared" si="9"/>
        <v/>
      </c>
      <c r="CL20" s="109">
        <v>9</v>
      </c>
      <c r="CM20" s="109" t="str">
        <f t="shared" si="10"/>
        <v>ChkPt.0</v>
      </c>
      <c r="EA20" s="82">
        <v>19</v>
      </c>
      <c r="EC20" s="100"/>
      <c r="EE20" s="100"/>
      <c r="EG20" s="100"/>
      <c r="EI20" s="100"/>
    </row>
    <row r="21" spans="13:139" ht="22.5" customHeight="1" thickBot="1">
      <c r="M21" s="100" t="str">
        <f>GRADE.LTR\B</f>
        <v>B</v>
      </c>
      <c r="N21" s="100" t="str">
        <f t="shared" si="14"/>
        <v>B</v>
      </c>
      <c r="X21" s="117" t="s">
        <v>1536</v>
      </c>
      <c r="Z21" s="83">
        <f t="shared" si="4"/>
        <v>21</v>
      </c>
      <c r="AA21" s="86" t="s">
        <v>46</v>
      </c>
      <c r="AB21" s="102"/>
      <c r="AC21" s="103" t="s">
        <v>1</v>
      </c>
      <c r="AD21" s="104" t="s">
        <v>1406</v>
      </c>
      <c r="AE21" s="105" t="s">
        <v>1405</v>
      </c>
      <c r="AF21" s="106" t="str">
        <f t="shared" si="13"/>
        <v>COURSE END DATE</v>
      </c>
      <c r="AG21" s="107" t="s">
        <v>15</v>
      </c>
      <c r="AI21" s="84">
        <v>20</v>
      </c>
      <c r="AJ21" s="108" t="str">
        <f t="shared" si="5"/>
        <v>COURSE END DATE</v>
      </c>
      <c r="AN21" s="108" t="str">
        <f t="shared" si="8"/>
        <v>191-200</v>
      </c>
      <c r="AO21" s="108">
        <f t="shared" si="12"/>
        <v>191</v>
      </c>
      <c r="CI21" s="112"/>
      <c r="CJ21" s="112"/>
      <c r="CK21" s="112" t="str">
        <f t="shared" si="9"/>
        <v/>
      </c>
      <c r="CL21" s="109">
        <v>9.5</v>
      </c>
      <c r="CM21" s="109" t="str">
        <f t="shared" si="10"/>
        <v>ChkPt.0</v>
      </c>
      <c r="EA21" s="82">
        <v>20</v>
      </c>
      <c r="EC21" s="100"/>
      <c r="EE21" s="100"/>
      <c r="EG21" s="100"/>
      <c r="EI21" s="100"/>
    </row>
    <row r="22" spans="13:139" ht="22.5" customHeight="1" thickBot="1">
      <c r="M22" s="100" t="str">
        <f>GRADE.LTR\B.m</f>
        <v>B-</v>
      </c>
      <c r="N22" s="100" t="str">
        <f t="shared" si="14"/>
        <v>B-</v>
      </c>
      <c r="Z22" s="83">
        <f t="shared" si="4"/>
        <v>22</v>
      </c>
      <c r="AA22" s="86" t="s">
        <v>58</v>
      </c>
      <c r="AB22" s="102"/>
      <c r="AC22" s="103" t="s">
        <v>1</v>
      </c>
      <c r="AD22" s="104" t="s">
        <v>1407</v>
      </c>
      <c r="AE22" s="105" t="s">
        <v>1408</v>
      </c>
      <c r="AF22" s="106" t="str">
        <f t="shared" si="13"/>
        <v>COURSE TITLE (LONG)</v>
      </c>
      <c r="AG22" s="107" t="s">
        <v>15</v>
      </c>
      <c r="AI22" s="84">
        <v>21</v>
      </c>
      <c r="AJ22" s="108" t="str">
        <f t="shared" si="5"/>
        <v>COURSE TITLE (LONG)</v>
      </c>
      <c r="CI22" s="112"/>
      <c r="CJ22" s="112"/>
      <c r="CK22" s="112" t="str">
        <f t="shared" si="9"/>
        <v/>
      </c>
      <c r="CL22" s="109">
        <v>10</v>
      </c>
      <c r="CM22" s="109" t="str">
        <f t="shared" si="10"/>
        <v>ChkPt.0</v>
      </c>
      <c r="EA22" s="82">
        <v>21</v>
      </c>
      <c r="EC22" s="100"/>
      <c r="EE22" s="100"/>
      <c r="EG22" s="100"/>
      <c r="EI22" s="100"/>
    </row>
    <row r="23" spans="13:139" ht="22.5" customHeight="1" thickBot="1">
      <c r="M23" s="100" t="str">
        <f>GRADE.LTR\C.p</f>
        <v>C+</v>
      </c>
      <c r="N23" s="100" t="str">
        <f t="shared" si="14"/>
        <v>C+</v>
      </c>
      <c r="X23" s="82" t="s">
        <v>1923</v>
      </c>
      <c r="Z23" s="83">
        <f t="shared" si="4"/>
        <v>23</v>
      </c>
      <c r="AA23" s="86" t="s">
        <v>59</v>
      </c>
      <c r="AB23" s="102"/>
      <c r="AC23" s="103"/>
      <c r="AD23" s="104" t="s">
        <v>1</v>
      </c>
      <c r="AE23" s="105" t="s">
        <v>1407</v>
      </c>
      <c r="AF23" s="106" t="str">
        <f t="shared" si="13"/>
        <v>COURSE TITLE</v>
      </c>
      <c r="AG23" s="107" t="s">
        <v>15</v>
      </c>
      <c r="AI23" s="84">
        <v>22</v>
      </c>
      <c r="AJ23" s="108" t="str">
        <f t="shared" si="5"/>
        <v>COURSE TITLE</v>
      </c>
      <c r="CI23" s="112"/>
      <c r="CJ23" s="112"/>
      <c r="CK23" s="112" t="str">
        <f t="shared" si="9"/>
        <v/>
      </c>
      <c r="CL23" s="109">
        <v>10.5</v>
      </c>
      <c r="CM23" s="109" t="str">
        <f t="shared" si="10"/>
        <v>ChkPt.0</v>
      </c>
      <c r="EA23" s="82">
        <v>22</v>
      </c>
      <c r="EC23" s="100"/>
      <c r="EE23" s="100"/>
      <c r="EG23" s="100"/>
      <c r="EI23" s="100"/>
    </row>
    <row r="24" spans="13:139" ht="22.5" customHeight="1" thickBot="1">
      <c r="M24" s="100" t="str">
        <f>GRADE.LTR\C</f>
        <v>C</v>
      </c>
      <c r="N24" s="100" t="str">
        <f t="shared" si="14"/>
        <v>C</v>
      </c>
      <c r="X24" s="117" t="s">
        <v>1922</v>
      </c>
      <c r="Z24" s="83">
        <f t="shared" si="4"/>
        <v>24</v>
      </c>
      <c r="AA24" s="86" t="s">
        <v>9</v>
      </c>
      <c r="AB24" s="102"/>
      <c r="AC24" s="103"/>
      <c r="AD24" s="104" t="s">
        <v>1</v>
      </c>
      <c r="AE24" s="105" t="s">
        <v>1409</v>
      </c>
      <c r="AF24" s="106" t="str">
        <f t="shared" si="13"/>
        <v>COURSE LEVEL</v>
      </c>
      <c r="AG24" s="107" t="s">
        <v>15</v>
      </c>
      <c r="AI24" s="84">
        <v>23</v>
      </c>
      <c r="AJ24" s="108" t="str">
        <f t="shared" si="5"/>
        <v>COURSE LEVEL</v>
      </c>
      <c r="CI24" s="112"/>
      <c r="CJ24" s="112"/>
      <c r="CK24" s="112" t="str">
        <f t="shared" si="9"/>
        <v/>
      </c>
      <c r="CL24" s="109">
        <v>11</v>
      </c>
      <c r="CM24" s="109" t="str">
        <f t="shared" si="10"/>
        <v>ChkPt.0</v>
      </c>
      <c r="EA24" s="82">
        <v>23</v>
      </c>
      <c r="EC24" s="100"/>
      <c r="EE24" s="100"/>
      <c r="EG24" s="100"/>
      <c r="EI24" s="100"/>
    </row>
    <row r="25" spans="13:139" ht="22.5" customHeight="1" thickBot="1">
      <c r="M25" s="100" t="str">
        <f>GRADE.LTR\D</f>
        <v>D</v>
      </c>
      <c r="N25" s="100" t="str">
        <f t="shared" si="14"/>
        <v>D</v>
      </c>
      <c r="Z25" s="83">
        <f t="shared" si="4"/>
        <v>25</v>
      </c>
      <c r="AA25" s="86" t="s">
        <v>60</v>
      </c>
      <c r="AB25" s="102"/>
      <c r="AC25" s="103"/>
      <c r="AD25" s="104" t="s">
        <v>1</v>
      </c>
      <c r="AE25" s="105" t="s">
        <v>1409</v>
      </c>
      <c r="AF25" s="106" t="str">
        <f t="shared" si="13"/>
        <v>COURSE LEVEL</v>
      </c>
      <c r="AG25" s="107" t="s">
        <v>15</v>
      </c>
      <c r="AI25" s="84">
        <v>24</v>
      </c>
      <c r="AJ25" s="108" t="str">
        <f t="shared" si="5"/>
        <v>COURSE LEVEL</v>
      </c>
      <c r="CI25" s="112">
        <v>0</v>
      </c>
      <c r="CJ25" s="112" t="s">
        <v>1406</v>
      </c>
      <c r="CK25" s="112" t="str">
        <f t="shared" si="9"/>
        <v>ChkPt.0\END</v>
      </c>
      <c r="CL25" s="109">
        <v>11.5</v>
      </c>
      <c r="CM25" s="109" t="str">
        <f t="shared" si="10"/>
        <v>ChkPt.0</v>
      </c>
      <c r="EA25" s="82">
        <v>24</v>
      </c>
      <c r="EC25" s="100"/>
      <c r="EE25" s="100"/>
      <c r="EG25" s="100"/>
      <c r="EI25" s="100"/>
    </row>
    <row r="26" spans="13:139" ht="22.5" customHeight="1" thickBot="1">
      <c r="M26" s="100" t="str">
        <f>GRADE.LTR\F</f>
        <v>F</v>
      </c>
      <c r="N26" s="100" t="str">
        <f t="shared" si="14"/>
        <v>F</v>
      </c>
      <c r="Z26" s="83">
        <f t="shared" si="4"/>
        <v>26</v>
      </c>
      <c r="AA26" s="86" t="s">
        <v>61</v>
      </c>
      <c r="AB26" s="102"/>
      <c r="AC26" s="103"/>
      <c r="AD26" s="104"/>
      <c r="AE26" s="105" t="s">
        <v>5</v>
      </c>
      <c r="AF26" s="106" t="str">
        <f t="shared" si="13"/>
        <v>CREDITS</v>
      </c>
      <c r="AG26" s="107" t="s">
        <v>15</v>
      </c>
      <c r="AI26" s="84">
        <v>25</v>
      </c>
      <c r="AJ26" s="108" t="str">
        <f t="shared" si="5"/>
        <v>CREDITS</v>
      </c>
      <c r="CI26" s="112">
        <v>1</v>
      </c>
      <c r="CJ26" s="112" t="s">
        <v>1516</v>
      </c>
      <c r="CK26" s="112" t="str">
        <f t="shared" si="9"/>
        <v>ChkPt.1\STA</v>
      </c>
      <c r="CL26" s="109">
        <v>12</v>
      </c>
      <c r="CM26" s="109" t="str">
        <f t="shared" si="10"/>
        <v>ChkPt.1</v>
      </c>
      <c r="EA26" s="82">
        <v>25</v>
      </c>
      <c r="EC26" s="100"/>
      <c r="EE26" s="100"/>
      <c r="EG26" s="100"/>
      <c r="EI26" s="100"/>
    </row>
    <row r="27" spans="13:139" ht="22.5" customHeight="1" thickBot="1">
      <c r="M27" s="100" t="str">
        <f>GRADE.LTR\W</f>
        <v>W</v>
      </c>
      <c r="N27" s="100" t="str">
        <f t="shared" si="14"/>
        <v>W</v>
      </c>
      <c r="Z27" s="83">
        <f t="shared" si="4"/>
        <v>27</v>
      </c>
      <c r="AA27" s="86" t="s">
        <v>3</v>
      </c>
      <c r="AB27" s="102"/>
      <c r="AC27" s="103"/>
      <c r="AD27" s="104"/>
      <c r="AE27" s="105" t="s">
        <v>5</v>
      </c>
      <c r="AF27" s="106" t="str">
        <f t="shared" si="13"/>
        <v>CREDITS</v>
      </c>
      <c r="AG27" s="107" t="s">
        <v>15</v>
      </c>
      <c r="AI27" s="84">
        <v>26</v>
      </c>
      <c r="AJ27" s="108" t="str">
        <f t="shared" si="5"/>
        <v>CREDITS</v>
      </c>
      <c r="CI27" s="112"/>
      <c r="CJ27" s="112"/>
      <c r="CK27" s="112" t="str">
        <f t="shared" si="9"/>
        <v/>
      </c>
      <c r="CL27" s="109">
        <v>12.5</v>
      </c>
      <c r="CM27" s="109" t="str">
        <f t="shared" si="10"/>
        <v>ChkPt.1</v>
      </c>
      <c r="EA27" s="82">
        <v>26</v>
      </c>
      <c r="EC27" s="100"/>
      <c r="EE27" s="100"/>
      <c r="EG27" s="100"/>
      <c r="EI27" s="100"/>
    </row>
    <row r="28" spans="13:139" ht="22.5" customHeight="1" thickBot="1">
      <c r="Z28" s="83">
        <f t="shared" si="4"/>
        <v>28</v>
      </c>
      <c r="AA28" s="86" t="s">
        <v>12</v>
      </c>
      <c r="AB28" s="102"/>
      <c r="AC28" s="103"/>
      <c r="AD28" s="104" t="s">
        <v>1410</v>
      </c>
      <c r="AE28" s="105" t="s">
        <v>1411</v>
      </c>
      <c r="AF28" s="106" t="str">
        <f t="shared" si="13"/>
        <v>LAST UPDATED:</v>
      </c>
      <c r="AG28" s="107" t="s">
        <v>15</v>
      </c>
      <c r="AI28" s="84">
        <v>27</v>
      </c>
      <c r="AJ28" s="108" t="str">
        <f t="shared" si="5"/>
        <v>LAST UPDATED:</v>
      </c>
      <c r="CI28" s="112"/>
      <c r="CJ28" s="112"/>
      <c r="CK28" s="112" t="str">
        <f t="shared" si="9"/>
        <v/>
      </c>
      <c r="CL28" s="109">
        <v>13</v>
      </c>
      <c r="CM28" s="109" t="str">
        <f t="shared" si="10"/>
        <v>ChkPt.1</v>
      </c>
      <c r="EA28" s="82">
        <v>27</v>
      </c>
      <c r="EC28" s="100"/>
      <c r="EE28" s="100"/>
      <c r="EG28" s="100"/>
      <c r="EI28" s="100"/>
    </row>
    <row r="29" spans="13:139" ht="22.5" customHeight="1" thickBot="1">
      <c r="M29" s="82" t="s">
        <v>1441</v>
      </c>
      <c r="N29" s="82" t="s">
        <v>1682</v>
      </c>
      <c r="Z29" s="83">
        <f t="shared" si="4"/>
        <v>29</v>
      </c>
      <c r="AA29" s="86" t="s">
        <v>62</v>
      </c>
      <c r="AB29" s="102"/>
      <c r="AC29" s="103"/>
      <c r="AD29" s="104" t="s">
        <v>1</v>
      </c>
      <c r="AE29" s="105" t="s">
        <v>1412</v>
      </c>
      <c r="AF29" s="106" t="str">
        <f t="shared" si="13"/>
        <v>COURSE AVERAGE</v>
      </c>
      <c r="AG29" s="107" t="str">
        <f>$AA$5</f>
        <v>COU.AVG.COU_NUMERIC.CODE</v>
      </c>
      <c r="AI29" s="84">
        <v>28</v>
      </c>
      <c r="AJ29" s="108" t="str">
        <f t="shared" si="5"/>
        <v>COURSE AVERAGE</v>
      </c>
      <c r="CI29" s="112"/>
      <c r="CJ29" s="112"/>
      <c r="CK29" s="112" t="str">
        <f t="shared" si="9"/>
        <v/>
      </c>
      <c r="CL29" s="109">
        <v>13.5</v>
      </c>
      <c r="CM29" s="109" t="str">
        <f t="shared" si="10"/>
        <v>ChkPt.1</v>
      </c>
      <c r="EA29" s="82">
        <v>28</v>
      </c>
      <c r="EC29" s="100"/>
      <c r="EE29" s="100"/>
      <c r="EG29" s="100"/>
      <c r="EI29" s="100"/>
    </row>
    <row r="30" spans="13:139" ht="22.5" customHeight="1" thickBot="1">
      <c r="M30" s="100"/>
      <c r="N30" s="100" t="str">
        <f>"&lt; SELECT &gt;"</f>
        <v>&lt; SELECT &gt;</v>
      </c>
      <c r="Z30" s="83">
        <f t="shared" si="4"/>
        <v>30</v>
      </c>
      <c r="AA30" s="86" t="s">
        <v>63</v>
      </c>
      <c r="AB30" s="102"/>
      <c r="AC30" s="103" t="s">
        <v>1412</v>
      </c>
      <c r="AD30" s="104" t="s">
        <v>1</v>
      </c>
      <c r="AE30" s="105" t="s">
        <v>4</v>
      </c>
      <c r="AF30" s="106" t="str">
        <f t="shared" si="13"/>
        <v>AVERAGE COURSE GRADE</v>
      </c>
      <c r="AG30" s="107" t="s">
        <v>15</v>
      </c>
      <c r="AI30" s="84">
        <v>29</v>
      </c>
      <c r="AJ30" s="108" t="str">
        <f t="shared" si="5"/>
        <v>AVERAGE COURSE GRADE</v>
      </c>
      <c r="CI30" s="112"/>
      <c r="CJ30" s="112"/>
      <c r="CK30" s="112" t="str">
        <f t="shared" si="9"/>
        <v/>
      </c>
      <c r="CL30" s="109">
        <v>14</v>
      </c>
      <c r="CM30" s="109" t="str">
        <f t="shared" si="10"/>
        <v>ChkPt.1</v>
      </c>
      <c r="EA30" s="82">
        <v>29</v>
      </c>
      <c r="EC30" s="100"/>
      <c r="EE30" s="100"/>
      <c r="EG30" s="100"/>
      <c r="EI30" s="100"/>
    </row>
    <row r="31" spans="13:139" ht="22.5" customHeight="1" thickBot="1">
      <c r="M31" s="100" t="str">
        <f>GRADE.LTR\A</f>
        <v>A</v>
      </c>
      <c r="N31" s="100" t="str">
        <f>IF(M31="","",M31)</f>
        <v>A</v>
      </c>
      <c r="Z31" s="83">
        <f t="shared" si="4"/>
        <v>31</v>
      </c>
      <c r="AA31" s="86" t="s">
        <v>64</v>
      </c>
      <c r="AB31" s="102" t="s">
        <v>1414</v>
      </c>
      <c r="AC31" s="103" t="s">
        <v>1415</v>
      </c>
      <c r="AD31" s="104" t="s">
        <v>1</v>
      </c>
      <c r="AE31" s="105" t="s">
        <v>4</v>
      </c>
      <c r="AF31" s="106" t="str">
        <f t="shared" si="13"/>
        <v>MOST COMMON COURSE GRADE</v>
      </c>
      <c r="AG31" s="107" t="s">
        <v>15</v>
      </c>
      <c r="AI31" s="84">
        <v>30</v>
      </c>
      <c r="AJ31" s="108" t="str">
        <f t="shared" si="5"/>
        <v>MOST COMMON COURSE GRADE</v>
      </c>
      <c r="CI31" s="112"/>
      <c r="CJ31" s="112"/>
      <c r="CK31" s="112" t="str">
        <f t="shared" si="9"/>
        <v/>
      </c>
      <c r="CL31" s="109">
        <v>14.5</v>
      </c>
      <c r="CM31" s="109" t="str">
        <f t="shared" si="10"/>
        <v>ChkPt.1</v>
      </c>
      <c r="EA31" s="82">
        <v>30</v>
      </c>
      <c r="EC31" s="100"/>
      <c r="EE31" s="100"/>
      <c r="EG31" s="100"/>
      <c r="EI31" s="100"/>
    </row>
    <row r="32" spans="13:139" ht="22.5" customHeight="1" thickBot="1">
      <c r="M32" s="100" t="str">
        <f>GRADE.LTR\A.m</f>
        <v>A-</v>
      </c>
      <c r="N32" s="100" t="str">
        <f t="shared" ref="N32:N40" si="15">IF(M32="","",M32)</f>
        <v>A-</v>
      </c>
      <c r="Z32" s="83">
        <f t="shared" si="4"/>
        <v>32</v>
      </c>
      <c r="AA32" s="86" t="s">
        <v>65</v>
      </c>
      <c r="AB32" s="102" t="s">
        <v>1416</v>
      </c>
      <c r="AC32" s="103" t="s">
        <v>1413</v>
      </c>
      <c r="AD32" s="104" t="s">
        <v>1417</v>
      </c>
      <c r="AE32" s="105" t="s">
        <v>1418</v>
      </c>
      <c r="AF32" s="106" t="str">
        <f t="shared" si="13"/>
        <v>TOTAL GRADES w/ W GRADES</v>
      </c>
      <c r="AG32" s="107" t="s">
        <v>15</v>
      </c>
      <c r="AI32" s="84">
        <v>31</v>
      </c>
      <c r="AJ32" s="108" t="str">
        <f t="shared" si="5"/>
        <v>TOTAL GRADES w/ W GRADES</v>
      </c>
      <c r="CI32" s="112"/>
      <c r="CJ32" s="112"/>
      <c r="CK32" s="112" t="str">
        <f t="shared" si="9"/>
        <v/>
      </c>
      <c r="CL32" s="109">
        <v>15</v>
      </c>
      <c r="CM32" s="109" t="str">
        <f t="shared" si="10"/>
        <v>ChkPt.1</v>
      </c>
      <c r="EA32" s="82">
        <v>31</v>
      </c>
      <c r="EC32" s="100"/>
      <c r="EE32" s="100"/>
      <c r="EG32" s="100"/>
      <c r="EI32" s="100"/>
    </row>
    <row r="33" spans="13:139" ht="22.5" customHeight="1" thickBot="1">
      <c r="M33" s="100" t="str">
        <f>GRADE.LTR\B.p</f>
        <v>B+</v>
      </c>
      <c r="N33" s="100" t="str">
        <f t="shared" si="15"/>
        <v>B+</v>
      </c>
      <c r="Z33" s="83">
        <f t="shared" si="4"/>
        <v>33</v>
      </c>
      <c r="AA33" s="86" t="s">
        <v>66</v>
      </c>
      <c r="AB33" s="102" t="s">
        <v>1416</v>
      </c>
      <c r="AC33" s="103" t="s">
        <v>1413</v>
      </c>
      <c r="AD33" s="104" t="s">
        <v>1419</v>
      </c>
      <c r="AE33" s="105" t="s">
        <v>1418</v>
      </c>
      <c r="AF33" s="106" t="str">
        <f t="shared" si="13"/>
        <v>TOTAL GRADES w/o W GRADES</v>
      </c>
      <c r="AG33" s="107" t="s">
        <v>15</v>
      </c>
      <c r="AI33" s="84">
        <v>32</v>
      </c>
      <c r="AJ33" s="108" t="str">
        <f t="shared" si="5"/>
        <v>TOTAL GRADES w/o W GRADES</v>
      </c>
      <c r="CI33" s="112"/>
      <c r="CJ33" s="112"/>
      <c r="CK33" s="112" t="str">
        <f t="shared" si="9"/>
        <v/>
      </c>
      <c r="CL33" s="109">
        <v>15.5</v>
      </c>
      <c r="CM33" s="109" t="str">
        <f t="shared" si="10"/>
        <v>ChkPt.1</v>
      </c>
      <c r="EA33" s="82">
        <v>32</v>
      </c>
      <c r="EC33" s="100"/>
      <c r="EE33" s="100"/>
      <c r="EG33" s="100"/>
      <c r="EI33" s="100"/>
    </row>
    <row r="34" spans="13:139" ht="22.5" customHeight="1" thickBot="1">
      <c r="M34" s="100" t="str">
        <f>GRADE.LTR\B</f>
        <v>B</v>
      </c>
      <c r="N34" s="100" t="str">
        <f t="shared" si="15"/>
        <v>B</v>
      </c>
      <c r="Z34" s="83">
        <f t="shared" ref="Z34:Z60" si="16">IFERROR(IF($AG34="","",IF($AG34&lt;&gt;SWITCH\CALC\INACTV,ROW(),"")),"")</f>
        <v>34</v>
      </c>
      <c r="AA34" s="86" t="s">
        <v>67</v>
      </c>
      <c r="AB34" s="102" t="s">
        <v>1420</v>
      </c>
      <c r="AC34" s="103" t="s">
        <v>1421</v>
      </c>
      <c r="AD34" s="104" t="s">
        <v>1423</v>
      </c>
      <c r="AE34" s="105" t="s">
        <v>1413</v>
      </c>
      <c r="AF34" s="106" t="str">
        <f t="shared" si="13"/>
        <v>% of PASS GRADES</v>
      </c>
      <c r="AG34" s="107" t="str">
        <f>$AA$6</f>
        <v>GRADE.PASSING\PCT.COU_NUMERIC.CODE</v>
      </c>
      <c r="AI34" s="84">
        <v>33</v>
      </c>
      <c r="AJ34" s="108" t="str">
        <f t="shared" ref="AJ34:AJ51" si="17">IFERROR($AI$1&amp;VLOOKUP(SMALL($Z$2:$Z$70,AI34),$Z$2:$AG$70,7,0),"")</f>
        <v>% of PASS GRADES</v>
      </c>
      <c r="CI34" s="112"/>
      <c r="CJ34" s="112"/>
      <c r="CK34" s="112" t="str">
        <f t="shared" si="9"/>
        <v/>
      </c>
      <c r="CL34" s="109">
        <v>16</v>
      </c>
      <c r="CM34" s="109" t="str">
        <f t="shared" si="10"/>
        <v>ChkPt.1</v>
      </c>
      <c r="EA34" s="82">
        <v>33</v>
      </c>
      <c r="EC34" s="100"/>
      <c r="EE34" s="100"/>
      <c r="EG34" s="100"/>
      <c r="EI34" s="100"/>
    </row>
    <row r="35" spans="13:139" ht="22.5" customHeight="1" thickBot="1">
      <c r="M35" s="100" t="str">
        <f>GRADE.LTR\B.m</f>
        <v>B-</v>
      </c>
      <c r="N35" s="100" t="str">
        <f t="shared" si="15"/>
        <v>B-</v>
      </c>
      <c r="Z35" s="83">
        <f t="shared" si="16"/>
        <v>35</v>
      </c>
      <c r="AA35" s="86" t="s">
        <v>68</v>
      </c>
      <c r="AB35" s="102" t="s">
        <v>1420</v>
      </c>
      <c r="AC35" s="103" t="s">
        <v>1421</v>
      </c>
      <c r="AD35" s="104" t="s">
        <v>1422</v>
      </c>
      <c r="AE35" s="105" t="s">
        <v>1413</v>
      </c>
      <c r="AF35" s="106" t="str">
        <f t="shared" si="13"/>
        <v>% of NON-PASS GRADES</v>
      </c>
      <c r="AG35" s="107" t="s">
        <v>15</v>
      </c>
      <c r="AI35" s="84">
        <v>34</v>
      </c>
      <c r="AJ35" s="108" t="str">
        <f t="shared" si="17"/>
        <v>% of NON-PASS GRADES</v>
      </c>
      <c r="CI35" s="112"/>
      <c r="CJ35" s="112"/>
      <c r="CK35" s="112" t="str">
        <f t="shared" si="9"/>
        <v/>
      </c>
      <c r="CL35" s="109">
        <v>16.5</v>
      </c>
      <c r="CM35" s="109" t="str">
        <f t="shared" si="10"/>
        <v>ChkPt.1</v>
      </c>
      <c r="EA35" s="82">
        <v>34</v>
      </c>
      <c r="EC35" s="100"/>
      <c r="EE35" s="100"/>
      <c r="EG35" s="100"/>
      <c r="EI35" s="100"/>
    </row>
    <row r="36" spans="13:139" ht="22.5" customHeight="1" thickBot="1">
      <c r="M36" s="100" t="str">
        <f>GRADE.LTR\C.p</f>
        <v>C+</v>
      </c>
      <c r="N36" s="100" t="str">
        <f t="shared" si="15"/>
        <v>C+</v>
      </c>
      <c r="Z36" s="83">
        <f t="shared" si="16"/>
        <v>36</v>
      </c>
      <c r="AA36" s="86" t="s">
        <v>69</v>
      </c>
      <c r="AB36" s="102" t="s">
        <v>1420</v>
      </c>
      <c r="AC36" s="103" t="s">
        <v>1421</v>
      </c>
      <c r="AD36" s="104" t="s">
        <v>1537</v>
      </c>
      <c r="AE36" s="105" t="s">
        <v>1413</v>
      </c>
      <c r="AF36" s="106" t="str">
        <f t="shared" si="13"/>
        <v>% of NON-PROG GRADES</v>
      </c>
      <c r="AG36" s="107" t="s">
        <v>15</v>
      </c>
      <c r="AI36" s="84">
        <v>35</v>
      </c>
      <c r="AJ36" s="108" t="str">
        <f t="shared" si="17"/>
        <v>% of NON-PROG GRADES</v>
      </c>
      <c r="CI36" s="112"/>
      <c r="CJ36" s="112"/>
      <c r="CK36" s="112" t="str">
        <f t="shared" si="9"/>
        <v/>
      </c>
      <c r="CL36" s="109">
        <v>17</v>
      </c>
      <c r="CM36" s="109" t="str">
        <f t="shared" si="10"/>
        <v>ChkPt.1</v>
      </c>
      <c r="EA36" s="82">
        <v>35</v>
      </c>
      <c r="EC36" s="100"/>
      <c r="EE36" s="100"/>
      <c r="EG36" s="100"/>
      <c r="EI36" s="100"/>
    </row>
    <row r="37" spans="13:139" ht="22.5" customHeight="1" thickBot="1">
      <c r="M37" s="100" t="str">
        <f>GRADE.LTR\C</f>
        <v>C</v>
      </c>
      <c r="N37" s="100" t="str">
        <f t="shared" si="15"/>
        <v>C</v>
      </c>
      <c r="Z37" s="83">
        <f t="shared" si="16"/>
        <v>37</v>
      </c>
      <c r="AA37" s="86" t="s">
        <v>70</v>
      </c>
      <c r="AB37" s="102" t="s">
        <v>1429</v>
      </c>
      <c r="AC37" s="103" t="s">
        <v>1421</v>
      </c>
      <c r="AD37" s="104" t="s">
        <v>28</v>
      </c>
      <c r="AE37" s="105" t="s">
        <v>1413</v>
      </c>
      <c r="AF37" s="106" t="str">
        <f t="shared" si="13"/>
        <v># of A GRADES</v>
      </c>
      <c r="AG37" s="107" t="s">
        <v>15</v>
      </c>
      <c r="AI37" s="84">
        <v>36</v>
      </c>
      <c r="AJ37" s="108" t="str">
        <f t="shared" si="17"/>
        <v># of A GRADES</v>
      </c>
      <c r="CI37" s="112"/>
      <c r="CJ37" s="112"/>
      <c r="CK37" s="112" t="str">
        <f t="shared" si="9"/>
        <v/>
      </c>
      <c r="CL37" s="109">
        <v>17.5</v>
      </c>
      <c r="CM37" s="109" t="str">
        <f t="shared" si="10"/>
        <v>ChkPt.1</v>
      </c>
      <c r="EA37" s="82">
        <v>36</v>
      </c>
      <c r="EC37" s="100"/>
      <c r="EE37" s="100"/>
      <c r="EG37" s="100"/>
      <c r="EI37" s="100"/>
    </row>
    <row r="38" spans="13:139" ht="22.5" customHeight="1" thickBot="1">
      <c r="M38" s="100" t="str">
        <f>GRADE.LTR\D</f>
        <v>D</v>
      </c>
      <c r="N38" s="100" t="str">
        <f t="shared" si="15"/>
        <v>D</v>
      </c>
      <c r="Z38" s="83">
        <f t="shared" si="16"/>
        <v>38</v>
      </c>
      <c r="AA38" s="86" t="s">
        <v>71</v>
      </c>
      <c r="AB38" s="102" t="s">
        <v>1429</v>
      </c>
      <c r="AC38" s="103" t="s">
        <v>1421</v>
      </c>
      <c r="AD38" s="104" t="s">
        <v>29</v>
      </c>
      <c r="AE38" s="105" t="s">
        <v>1413</v>
      </c>
      <c r="AF38" s="106" t="str">
        <f t="shared" si="13"/>
        <v># of A- GRADES</v>
      </c>
      <c r="AG38" s="107" t="s">
        <v>15</v>
      </c>
      <c r="AI38" s="84">
        <v>37</v>
      </c>
      <c r="AJ38" s="108" t="str">
        <f t="shared" si="17"/>
        <v># of A- GRADES</v>
      </c>
      <c r="CI38" s="112"/>
      <c r="CJ38" s="112"/>
      <c r="CK38" s="112" t="str">
        <f t="shared" si="9"/>
        <v/>
      </c>
      <c r="CL38" s="109">
        <v>18</v>
      </c>
      <c r="CM38" s="109" t="str">
        <f t="shared" si="10"/>
        <v>ChkPt.1</v>
      </c>
      <c r="EA38" s="82">
        <v>37</v>
      </c>
      <c r="EC38" s="100"/>
      <c r="EE38" s="100"/>
      <c r="EG38" s="100"/>
      <c r="EI38" s="100"/>
    </row>
    <row r="39" spans="13:139" ht="22.5" customHeight="1" thickBot="1">
      <c r="M39" s="100" t="str">
        <f>GRADE.LTR\F</f>
        <v>F</v>
      </c>
      <c r="N39" s="100" t="str">
        <f t="shared" si="15"/>
        <v>F</v>
      </c>
      <c r="Z39" s="83">
        <f t="shared" si="16"/>
        <v>39</v>
      </c>
      <c r="AA39" s="86" t="s">
        <v>72</v>
      </c>
      <c r="AB39" s="102" t="s">
        <v>1429</v>
      </c>
      <c r="AC39" s="103" t="s">
        <v>1421</v>
      </c>
      <c r="AD39" s="104" t="s">
        <v>30</v>
      </c>
      <c r="AE39" s="105" t="s">
        <v>1413</v>
      </c>
      <c r="AF39" s="106" t="str">
        <f t="shared" si="13"/>
        <v># of B+ GRADES</v>
      </c>
      <c r="AG39" s="107" t="s">
        <v>15</v>
      </c>
      <c r="AI39" s="84">
        <v>38</v>
      </c>
      <c r="AJ39" s="108" t="str">
        <f t="shared" si="17"/>
        <v># of B+ GRADES</v>
      </c>
      <c r="CI39" s="112"/>
      <c r="CJ39" s="112"/>
      <c r="CK39" s="112" t="str">
        <f t="shared" si="9"/>
        <v/>
      </c>
      <c r="CL39" s="109">
        <v>18.5</v>
      </c>
      <c r="CM39" s="109" t="str">
        <f t="shared" si="10"/>
        <v>ChkPt.1</v>
      </c>
      <c r="EA39" s="82">
        <v>38</v>
      </c>
      <c r="EC39" s="100"/>
      <c r="EE39" s="100"/>
      <c r="EG39" s="100"/>
      <c r="EI39" s="100"/>
    </row>
    <row r="40" spans="13:139" ht="22.5" customHeight="1" thickBot="1">
      <c r="M40" s="100" t="str">
        <f>GRADE.LTR\W</f>
        <v>W</v>
      </c>
      <c r="N40" s="100" t="str">
        <f t="shared" si="15"/>
        <v>W</v>
      </c>
      <c r="Z40" s="83">
        <f t="shared" si="16"/>
        <v>40</v>
      </c>
      <c r="AA40" s="86" t="s">
        <v>73</v>
      </c>
      <c r="AB40" s="102" t="s">
        <v>1429</v>
      </c>
      <c r="AC40" s="103" t="s">
        <v>1421</v>
      </c>
      <c r="AD40" s="104" t="s">
        <v>31</v>
      </c>
      <c r="AE40" s="105" t="s">
        <v>1413</v>
      </c>
      <c r="AF40" s="106" t="str">
        <f t="shared" si="13"/>
        <v># of B GRADES</v>
      </c>
      <c r="AG40" s="107" t="s">
        <v>15</v>
      </c>
      <c r="AI40" s="84">
        <v>39</v>
      </c>
      <c r="AJ40" s="108" t="str">
        <f t="shared" si="17"/>
        <v># of B GRADES</v>
      </c>
      <c r="CI40" s="112"/>
      <c r="CJ40" s="112"/>
      <c r="CK40" s="112" t="str">
        <f t="shared" si="9"/>
        <v/>
      </c>
      <c r="CL40" s="109">
        <v>19</v>
      </c>
      <c r="CM40" s="109" t="str">
        <f t="shared" si="10"/>
        <v>ChkPt.1</v>
      </c>
      <c r="EA40" s="82">
        <v>39</v>
      </c>
      <c r="EC40" s="100"/>
      <c r="EE40" s="100"/>
      <c r="EG40" s="100"/>
      <c r="EI40" s="100"/>
    </row>
    <row r="41" spans="13:139" ht="22.5" customHeight="1" thickBot="1">
      <c r="Z41" s="83">
        <f t="shared" si="16"/>
        <v>41</v>
      </c>
      <c r="AA41" s="86" t="s">
        <v>74</v>
      </c>
      <c r="AB41" s="102" t="s">
        <v>1429</v>
      </c>
      <c r="AC41" s="103" t="s">
        <v>1421</v>
      </c>
      <c r="AD41" s="104" t="s">
        <v>32</v>
      </c>
      <c r="AE41" s="105" t="s">
        <v>1413</v>
      </c>
      <c r="AF41" s="106" t="str">
        <f t="shared" si="13"/>
        <v># of B- GRADES</v>
      </c>
      <c r="AG41" s="107" t="s">
        <v>15</v>
      </c>
      <c r="AI41" s="84">
        <v>40</v>
      </c>
      <c r="AJ41" s="108" t="str">
        <f t="shared" si="17"/>
        <v># of B- GRADES</v>
      </c>
      <c r="CI41" s="112"/>
      <c r="CJ41" s="112"/>
      <c r="CK41" s="112" t="str">
        <f t="shared" si="9"/>
        <v/>
      </c>
      <c r="CL41" s="109">
        <v>19.5</v>
      </c>
      <c r="CM41" s="109" t="str">
        <f t="shared" si="10"/>
        <v>ChkPt.1</v>
      </c>
      <c r="EA41" s="82">
        <v>40</v>
      </c>
      <c r="EC41" s="100"/>
      <c r="EE41" s="100"/>
      <c r="EG41" s="100"/>
      <c r="EI41" s="100"/>
    </row>
    <row r="42" spans="13:139" ht="22.5" customHeight="1" thickBot="1">
      <c r="M42" s="82" t="s">
        <v>1442</v>
      </c>
      <c r="N42" s="82" t="s">
        <v>1683</v>
      </c>
      <c r="Z42" s="83">
        <f t="shared" si="16"/>
        <v>42</v>
      </c>
      <c r="AA42" s="86" t="s">
        <v>75</v>
      </c>
      <c r="AB42" s="102" t="s">
        <v>1429</v>
      </c>
      <c r="AC42" s="103" t="s">
        <v>1421</v>
      </c>
      <c r="AD42" s="104" t="s">
        <v>33</v>
      </c>
      <c r="AE42" s="105" t="s">
        <v>1413</v>
      </c>
      <c r="AF42" s="106" t="str">
        <f t="shared" si="13"/>
        <v># of C+ GRADES</v>
      </c>
      <c r="AG42" s="107" t="s">
        <v>15</v>
      </c>
      <c r="AI42" s="84">
        <v>41</v>
      </c>
      <c r="AJ42" s="108" t="str">
        <f t="shared" si="17"/>
        <v># of C+ GRADES</v>
      </c>
      <c r="CI42" s="112"/>
      <c r="CJ42" s="112"/>
      <c r="CK42" s="112" t="str">
        <f t="shared" si="9"/>
        <v/>
      </c>
      <c r="CL42" s="109">
        <v>20</v>
      </c>
      <c r="CM42" s="109" t="str">
        <f t="shared" si="10"/>
        <v>ChkPt.1</v>
      </c>
      <c r="EA42" s="200"/>
      <c r="EC42" s="200"/>
    </row>
    <row r="43" spans="13:139" ht="22.5" customHeight="1" thickBot="1">
      <c r="M43" s="100"/>
      <c r="N43" s="100" t="str">
        <f>"&lt; SELECT &gt;"</f>
        <v>&lt; SELECT &gt;</v>
      </c>
      <c r="Z43" s="83">
        <f t="shared" si="16"/>
        <v>43</v>
      </c>
      <c r="AA43" s="86" t="s">
        <v>76</v>
      </c>
      <c r="AB43" s="102" t="s">
        <v>1429</v>
      </c>
      <c r="AC43" s="103" t="s">
        <v>1421</v>
      </c>
      <c r="AD43" s="104" t="s">
        <v>21</v>
      </c>
      <c r="AE43" s="105" t="s">
        <v>1413</v>
      </c>
      <c r="AF43" s="106" t="str">
        <f t="shared" si="13"/>
        <v># of C GRADES</v>
      </c>
      <c r="AG43" s="107" t="s">
        <v>15</v>
      </c>
      <c r="AI43" s="84">
        <v>42</v>
      </c>
      <c r="AJ43" s="108" t="str">
        <f t="shared" si="17"/>
        <v># of C GRADES</v>
      </c>
      <c r="CI43" s="112"/>
      <c r="CJ43" s="112"/>
      <c r="CK43" s="112" t="str">
        <f t="shared" si="9"/>
        <v/>
      </c>
      <c r="CL43" s="109">
        <v>20.5</v>
      </c>
      <c r="CM43" s="109" t="str">
        <f t="shared" si="10"/>
        <v>ChkPt.1</v>
      </c>
      <c r="EA43" s="200"/>
      <c r="EC43" s="200"/>
    </row>
    <row r="44" spans="13:139" ht="22.5" customHeight="1" thickBot="1">
      <c r="M44" s="100" t="str">
        <f>GRADE.LTR\P</f>
        <v>P</v>
      </c>
      <c r="N44" s="100" t="str">
        <f>IF(M44="","",M44)</f>
        <v>P</v>
      </c>
      <c r="Z44" s="83">
        <f t="shared" si="16"/>
        <v>44</v>
      </c>
      <c r="AA44" s="86" t="s">
        <v>77</v>
      </c>
      <c r="AB44" s="102" t="s">
        <v>1429</v>
      </c>
      <c r="AC44" s="103" t="s">
        <v>1421</v>
      </c>
      <c r="AD44" s="104" t="s">
        <v>25</v>
      </c>
      <c r="AE44" s="105" t="s">
        <v>1413</v>
      </c>
      <c r="AF44" s="106" t="str">
        <f t="shared" si="13"/>
        <v># of D GRADES</v>
      </c>
      <c r="AG44" s="107" t="s">
        <v>15</v>
      </c>
      <c r="AI44" s="84">
        <v>43</v>
      </c>
      <c r="AJ44" s="108" t="str">
        <f t="shared" si="17"/>
        <v># of D GRADES</v>
      </c>
      <c r="CI44" s="112"/>
      <c r="CJ44" s="112"/>
      <c r="CK44" s="112" t="str">
        <f t="shared" si="9"/>
        <v/>
      </c>
      <c r="CL44" s="109">
        <v>21</v>
      </c>
      <c r="CM44" s="109" t="str">
        <f t="shared" si="10"/>
        <v>ChkPt.1</v>
      </c>
      <c r="EA44" s="200"/>
      <c r="EC44" s="200"/>
    </row>
    <row r="45" spans="13:139" ht="22.5" customHeight="1" thickBot="1">
      <c r="M45" s="100" t="str">
        <f>GRADE.LTR\SP</f>
        <v>SP</v>
      </c>
      <c r="N45" s="100" t="str">
        <f t="shared" ref="N45:N47" si="18">IF(M45="","",M45)</f>
        <v>SP</v>
      </c>
      <c r="Z45" s="83">
        <f t="shared" si="16"/>
        <v>45</v>
      </c>
      <c r="AA45" s="86" t="s">
        <v>78</v>
      </c>
      <c r="AB45" s="102" t="s">
        <v>1429</v>
      </c>
      <c r="AC45" s="103" t="s">
        <v>1421</v>
      </c>
      <c r="AD45" s="104" t="s">
        <v>18</v>
      </c>
      <c r="AE45" s="105" t="s">
        <v>1413</v>
      </c>
      <c r="AF45" s="106" t="str">
        <f t="shared" si="13"/>
        <v># of F GRADES</v>
      </c>
      <c r="AG45" s="107" t="s">
        <v>15</v>
      </c>
      <c r="AI45" s="84">
        <v>44</v>
      </c>
      <c r="AJ45" s="108" t="str">
        <f t="shared" si="17"/>
        <v># of F GRADES</v>
      </c>
      <c r="CI45" s="112"/>
      <c r="CJ45" s="112"/>
      <c r="CK45" s="112" t="str">
        <f t="shared" si="9"/>
        <v/>
      </c>
      <c r="CL45" s="109">
        <v>21.5</v>
      </c>
      <c r="CM45" s="109" t="str">
        <f t="shared" si="10"/>
        <v>ChkPt.1</v>
      </c>
      <c r="EA45" s="200"/>
      <c r="EC45" s="200"/>
    </row>
    <row r="46" spans="13:139" ht="22.5" customHeight="1" thickBot="1">
      <c r="M46" s="100" t="str">
        <f>GRADE.LTR\F</f>
        <v>F</v>
      </c>
      <c r="N46" s="100" t="str">
        <f t="shared" si="18"/>
        <v>F</v>
      </c>
      <c r="Z46" s="83">
        <f t="shared" si="16"/>
        <v>46</v>
      </c>
      <c r="AA46" s="86" t="s">
        <v>79</v>
      </c>
      <c r="AB46" s="102" t="s">
        <v>1429</v>
      </c>
      <c r="AC46" s="103" t="s">
        <v>1421</v>
      </c>
      <c r="AD46" s="104" t="s">
        <v>34</v>
      </c>
      <c r="AE46" s="105" t="s">
        <v>1413</v>
      </c>
      <c r="AF46" s="106" t="str">
        <f t="shared" si="13"/>
        <v># of P GRADES</v>
      </c>
      <c r="AG46" s="107" t="s">
        <v>15</v>
      </c>
      <c r="AI46" s="84">
        <v>45</v>
      </c>
      <c r="AJ46" s="108" t="str">
        <f t="shared" si="17"/>
        <v># of P GRADES</v>
      </c>
      <c r="CI46" s="112"/>
      <c r="CJ46" s="112"/>
      <c r="CK46" s="112" t="str">
        <f t="shared" si="9"/>
        <v/>
      </c>
      <c r="CL46" s="109">
        <v>22</v>
      </c>
      <c r="CM46" s="109" t="str">
        <f t="shared" si="10"/>
        <v>ChkPt.1</v>
      </c>
      <c r="EA46" s="200"/>
      <c r="EC46" s="200"/>
    </row>
    <row r="47" spans="13:139" ht="22.5" customHeight="1" thickBot="1">
      <c r="M47" s="100" t="str">
        <f>GRADE.LTR\W</f>
        <v>W</v>
      </c>
      <c r="N47" s="100" t="str">
        <f t="shared" si="18"/>
        <v>W</v>
      </c>
      <c r="Z47" s="83">
        <f t="shared" si="16"/>
        <v>47</v>
      </c>
      <c r="AA47" s="86" t="s">
        <v>80</v>
      </c>
      <c r="AB47" s="102" t="s">
        <v>1429</v>
      </c>
      <c r="AC47" s="103" t="s">
        <v>1421</v>
      </c>
      <c r="AD47" s="104" t="s">
        <v>35</v>
      </c>
      <c r="AE47" s="105" t="s">
        <v>1413</v>
      </c>
      <c r="AF47" s="106" t="str">
        <f t="shared" si="13"/>
        <v># of SP GRADES</v>
      </c>
      <c r="AG47" s="107" t="s">
        <v>15</v>
      </c>
      <c r="AI47" s="84">
        <v>46</v>
      </c>
      <c r="AJ47" s="108" t="str">
        <f t="shared" si="17"/>
        <v># of SP GRADES</v>
      </c>
      <c r="CI47" s="112"/>
      <c r="CJ47" s="112"/>
      <c r="CK47" s="112" t="str">
        <f t="shared" si="9"/>
        <v/>
      </c>
      <c r="CL47" s="109">
        <v>22.5</v>
      </c>
      <c r="CM47" s="109" t="str">
        <f t="shared" si="10"/>
        <v>ChkPt.1</v>
      </c>
      <c r="EA47" s="200"/>
      <c r="EC47" s="200"/>
    </row>
    <row r="48" spans="13:139" ht="22.5" customHeight="1" thickBot="1">
      <c r="Z48" s="83">
        <f t="shared" si="16"/>
        <v>48</v>
      </c>
      <c r="AA48" s="86" t="s">
        <v>81</v>
      </c>
      <c r="AB48" s="102" t="s">
        <v>1429</v>
      </c>
      <c r="AC48" s="103" t="s">
        <v>1421</v>
      </c>
      <c r="AD48" s="104" t="s">
        <v>36</v>
      </c>
      <c r="AE48" s="105" t="s">
        <v>1413</v>
      </c>
      <c r="AF48" s="106" t="str">
        <f t="shared" si="13"/>
        <v># of W GRADES</v>
      </c>
      <c r="AG48" s="107" t="s">
        <v>15</v>
      </c>
      <c r="AI48" s="84">
        <v>47</v>
      </c>
      <c r="AJ48" s="108" t="str">
        <f t="shared" si="17"/>
        <v># of W GRADES</v>
      </c>
      <c r="CI48" s="112"/>
      <c r="CJ48" s="112"/>
      <c r="CK48" s="112" t="str">
        <f t="shared" si="9"/>
        <v/>
      </c>
      <c r="CL48" s="109">
        <v>23</v>
      </c>
      <c r="CM48" s="109" t="str">
        <f t="shared" si="10"/>
        <v>ChkPt.1</v>
      </c>
      <c r="EA48" s="200"/>
      <c r="EC48" s="200"/>
    </row>
    <row r="49" spans="13:133" ht="22.5" customHeight="1" thickBot="1">
      <c r="M49" s="82" t="str">
        <f>M16&amp;"\RTK"</f>
        <v>GRADE.LTR\COL\RTK</v>
      </c>
      <c r="N49" s="82" t="str">
        <f>M49&amp;"_PGA"</f>
        <v>GRADE.LTR\COL\RTK_PGA</v>
      </c>
      <c r="Z49" s="83">
        <f t="shared" si="16"/>
        <v>49</v>
      </c>
      <c r="AA49" s="86" t="s">
        <v>82</v>
      </c>
      <c r="AB49" s="102" t="s">
        <v>1420</v>
      </c>
      <c r="AC49" s="103" t="s">
        <v>1421</v>
      </c>
      <c r="AD49" s="104" t="s">
        <v>28</v>
      </c>
      <c r="AE49" s="105" t="s">
        <v>1413</v>
      </c>
      <c r="AF49" s="106" t="str">
        <f t="shared" si="13"/>
        <v>% of A GRADES</v>
      </c>
      <c r="AG49" s="107" t="s">
        <v>15</v>
      </c>
      <c r="AI49" s="84">
        <v>48</v>
      </c>
      <c r="AJ49" s="108" t="str">
        <f t="shared" si="17"/>
        <v>% of A GRADES</v>
      </c>
      <c r="CI49" s="112">
        <v>1</v>
      </c>
      <c r="CJ49" s="112" t="s">
        <v>1406</v>
      </c>
      <c r="CK49" s="112" t="str">
        <f t="shared" si="9"/>
        <v>ChkPt.1\END</v>
      </c>
      <c r="CL49" s="109">
        <v>23.5</v>
      </c>
      <c r="CM49" s="109" t="str">
        <f t="shared" si="10"/>
        <v>ChkPt.1</v>
      </c>
      <c r="EA49" s="200"/>
      <c r="EC49" s="200"/>
    </row>
    <row r="50" spans="13:133" ht="22.5" customHeight="1" thickBot="1">
      <c r="M50" s="100"/>
      <c r="N50" s="100"/>
      <c r="Z50" s="83">
        <f t="shared" si="16"/>
        <v>50</v>
      </c>
      <c r="AA50" s="86" t="s">
        <v>83</v>
      </c>
      <c r="AB50" s="102" t="s">
        <v>1420</v>
      </c>
      <c r="AC50" s="103" t="s">
        <v>1421</v>
      </c>
      <c r="AD50" s="104" t="s">
        <v>29</v>
      </c>
      <c r="AE50" s="105" t="s">
        <v>1413</v>
      </c>
      <c r="AF50" s="106" t="str">
        <f t="shared" si="13"/>
        <v>% of A- GRADES</v>
      </c>
      <c r="AG50" s="107" t="s">
        <v>15</v>
      </c>
      <c r="AI50" s="84">
        <v>49</v>
      </c>
      <c r="AJ50" s="108" t="str">
        <f t="shared" si="17"/>
        <v>% of A- GRADES</v>
      </c>
      <c r="CI50" s="112">
        <v>2</v>
      </c>
      <c r="CJ50" s="112" t="s">
        <v>1516</v>
      </c>
      <c r="CK50" s="112" t="str">
        <f t="shared" si="9"/>
        <v>ChkPt.2\STA</v>
      </c>
      <c r="CL50" s="109">
        <v>24</v>
      </c>
      <c r="CM50" s="109" t="str">
        <f t="shared" si="10"/>
        <v>ChkPt.2</v>
      </c>
      <c r="EA50" s="200"/>
      <c r="EC50" s="200"/>
    </row>
    <row r="51" spans="13:133" ht="22.5" customHeight="1" thickBot="1">
      <c r="M51" s="100" t="str">
        <f>GRADE.LTR\A</f>
        <v>A</v>
      </c>
      <c r="N51" s="100" t="str">
        <f>GRADE.LTR\A</f>
        <v>A</v>
      </c>
      <c r="Z51" s="83">
        <f t="shared" si="16"/>
        <v>51</v>
      </c>
      <c r="AA51" s="86" t="s">
        <v>84</v>
      </c>
      <c r="AB51" s="102" t="s">
        <v>1420</v>
      </c>
      <c r="AC51" s="103" t="s">
        <v>1421</v>
      </c>
      <c r="AD51" s="104" t="s">
        <v>30</v>
      </c>
      <c r="AE51" s="105" t="s">
        <v>1413</v>
      </c>
      <c r="AF51" s="106" t="str">
        <f t="shared" si="13"/>
        <v>% of B+ GRADES</v>
      </c>
      <c r="AG51" s="107" t="s">
        <v>15</v>
      </c>
      <c r="AI51" s="84">
        <v>50</v>
      </c>
      <c r="AJ51" s="108" t="str">
        <f t="shared" si="17"/>
        <v>% of B+ GRADES</v>
      </c>
      <c r="CI51" s="112"/>
      <c r="CJ51" s="112"/>
      <c r="CK51" s="112" t="str">
        <f t="shared" si="9"/>
        <v/>
      </c>
      <c r="CL51" s="109">
        <v>24.5</v>
      </c>
      <c r="CM51" s="109" t="str">
        <f t="shared" si="10"/>
        <v>ChkPt.2</v>
      </c>
      <c r="EA51" s="200"/>
      <c r="EC51" s="200"/>
    </row>
    <row r="52" spans="13:133" ht="22.5" customHeight="1" thickBot="1">
      <c r="M52" s="100" t="str">
        <f>GRADE.LTR\A.m</f>
        <v>A-</v>
      </c>
      <c r="N52" s="100" t="str">
        <f>GRADE.LTR\A.m</f>
        <v>A-</v>
      </c>
      <c r="Z52" s="83">
        <f t="shared" si="16"/>
        <v>52</v>
      </c>
      <c r="AA52" s="86" t="s">
        <v>85</v>
      </c>
      <c r="AB52" s="102" t="s">
        <v>1420</v>
      </c>
      <c r="AC52" s="103" t="s">
        <v>1421</v>
      </c>
      <c r="AD52" s="104" t="s">
        <v>31</v>
      </c>
      <c r="AE52" s="105" t="s">
        <v>1413</v>
      </c>
      <c r="AF52" s="106" t="str">
        <f t="shared" si="13"/>
        <v>% of B GRADES</v>
      </c>
      <c r="AG52" s="107" t="s">
        <v>15</v>
      </c>
      <c r="CI52" s="112"/>
      <c r="CJ52" s="112"/>
      <c r="CK52" s="112" t="str">
        <f t="shared" si="9"/>
        <v/>
      </c>
      <c r="CL52" s="109">
        <v>25</v>
      </c>
      <c r="CM52" s="109" t="str">
        <f t="shared" si="10"/>
        <v>ChkPt.2</v>
      </c>
      <c r="EA52" s="200"/>
      <c r="EC52" s="200"/>
    </row>
    <row r="53" spans="13:133" ht="22.5" customHeight="1" thickBot="1">
      <c r="M53" s="100" t="str">
        <f>GRADE.LTR\B.p</f>
        <v>B+</v>
      </c>
      <c r="N53" s="100" t="str">
        <f>GRADE.LTR\B.p</f>
        <v>B+</v>
      </c>
      <c r="Z53" s="83">
        <f t="shared" si="16"/>
        <v>53</v>
      </c>
      <c r="AA53" s="86" t="s">
        <v>86</v>
      </c>
      <c r="AB53" s="102" t="s">
        <v>1420</v>
      </c>
      <c r="AC53" s="103" t="s">
        <v>1421</v>
      </c>
      <c r="AD53" s="104" t="s">
        <v>32</v>
      </c>
      <c r="AE53" s="105" t="s">
        <v>1413</v>
      </c>
      <c r="AF53" s="106" t="str">
        <f t="shared" si="13"/>
        <v>% of B- GRADES</v>
      </c>
      <c r="AG53" s="107" t="s">
        <v>15</v>
      </c>
      <c r="CI53" s="112"/>
      <c r="CJ53" s="112"/>
      <c r="CK53" s="112" t="str">
        <f t="shared" si="9"/>
        <v/>
      </c>
      <c r="CL53" s="109">
        <v>25.5</v>
      </c>
      <c r="CM53" s="109" t="str">
        <f t="shared" si="10"/>
        <v>ChkPt.2</v>
      </c>
    </row>
    <row r="54" spans="13:133" ht="22.5" customHeight="1" thickBot="1">
      <c r="M54" s="100" t="str">
        <f>GRADE.LTR\B</f>
        <v>B</v>
      </c>
      <c r="N54" s="100" t="str">
        <f>GRADE.LTR\B</f>
        <v>B</v>
      </c>
      <c r="Z54" s="83">
        <f t="shared" si="16"/>
        <v>54</v>
      </c>
      <c r="AA54" s="86" t="s">
        <v>87</v>
      </c>
      <c r="AB54" s="102" t="s">
        <v>1420</v>
      </c>
      <c r="AC54" s="103" t="s">
        <v>1421</v>
      </c>
      <c r="AD54" s="104" t="s">
        <v>33</v>
      </c>
      <c r="AE54" s="105" t="s">
        <v>1413</v>
      </c>
      <c r="AF54" s="106" t="str">
        <f t="shared" si="13"/>
        <v>% of C+ GRADES</v>
      </c>
      <c r="AG54" s="107" t="s">
        <v>15</v>
      </c>
      <c r="CI54" s="112"/>
      <c r="CJ54" s="112"/>
      <c r="CK54" s="112" t="str">
        <f t="shared" si="9"/>
        <v/>
      </c>
      <c r="CL54" s="109">
        <v>26</v>
      </c>
      <c r="CM54" s="109" t="str">
        <f t="shared" si="10"/>
        <v>ChkPt.2</v>
      </c>
    </row>
    <row r="55" spans="13:133" ht="22.5" customHeight="1" thickBot="1">
      <c r="M55" s="100" t="str">
        <f>GRADE.LTR\B.m</f>
        <v>B-</v>
      </c>
      <c r="N55" s="100" t="str">
        <f>GRADE.LTR\B.m</f>
        <v>B-</v>
      </c>
      <c r="Z55" s="83">
        <f t="shared" si="16"/>
        <v>55</v>
      </c>
      <c r="AA55" s="86" t="s">
        <v>88</v>
      </c>
      <c r="AB55" s="102" t="s">
        <v>1420</v>
      </c>
      <c r="AC55" s="103" t="s">
        <v>1421</v>
      </c>
      <c r="AD55" s="104" t="s">
        <v>21</v>
      </c>
      <c r="AE55" s="105" t="s">
        <v>1413</v>
      </c>
      <c r="AF55" s="106" t="str">
        <f t="shared" si="13"/>
        <v>% of C GRADES</v>
      </c>
      <c r="AG55" s="107" t="s">
        <v>15</v>
      </c>
      <c r="CI55" s="112"/>
      <c r="CJ55" s="112"/>
      <c r="CK55" s="112" t="str">
        <f t="shared" si="9"/>
        <v/>
      </c>
      <c r="CL55" s="109">
        <v>26.5</v>
      </c>
      <c r="CM55" s="109" t="str">
        <f t="shared" si="10"/>
        <v>ChkPt.2</v>
      </c>
    </row>
    <row r="56" spans="13:133" ht="22.5" customHeight="1" thickBot="1">
      <c r="M56" s="100" t="str">
        <f>GRADE.LTR\C.p</f>
        <v>C+</v>
      </c>
      <c r="N56" s="100" t="str">
        <f>GRADE.LTR\C.p</f>
        <v>C+</v>
      </c>
      <c r="Z56" s="83">
        <f t="shared" si="16"/>
        <v>56</v>
      </c>
      <c r="AA56" s="86" t="s">
        <v>89</v>
      </c>
      <c r="AB56" s="102" t="s">
        <v>1420</v>
      </c>
      <c r="AC56" s="103" t="s">
        <v>1421</v>
      </c>
      <c r="AD56" s="104" t="s">
        <v>25</v>
      </c>
      <c r="AE56" s="105" t="s">
        <v>1413</v>
      </c>
      <c r="AF56" s="106" t="str">
        <f t="shared" si="13"/>
        <v>% of D GRADES</v>
      </c>
      <c r="AG56" s="107" t="s">
        <v>15</v>
      </c>
      <c r="CI56" s="112"/>
      <c r="CJ56" s="112"/>
      <c r="CK56" s="112" t="str">
        <f t="shared" si="9"/>
        <v/>
      </c>
      <c r="CL56" s="109">
        <v>27</v>
      </c>
      <c r="CM56" s="109" t="str">
        <f t="shared" si="10"/>
        <v>ChkPt.2</v>
      </c>
    </row>
    <row r="57" spans="13:133" ht="22.5" customHeight="1" thickBot="1">
      <c r="M57" s="100" t="str">
        <f>GRADE.LTR\C</f>
        <v>C</v>
      </c>
      <c r="N57" s="100" t="str">
        <f>GRADE.LTR\C</f>
        <v>C</v>
      </c>
      <c r="Z57" s="83">
        <f t="shared" si="16"/>
        <v>57</v>
      </c>
      <c r="AA57" s="86" t="s">
        <v>90</v>
      </c>
      <c r="AB57" s="102" t="s">
        <v>1420</v>
      </c>
      <c r="AC57" s="103" t="s">
        <v>1421</v>
      </c>
      <c r="AD57" s="104" t="s">
        <v>18</v>
      </c>
      <c r="AE57" s="105" t="s">
        <v>1413</v>
      </c>
      <c r="AF57" s="106" t="str">
        <f t="shared" si="13"/>
        <v>% of F GRADES</v>
      </c>
      <c r="AG57" s="107" t="s">
        <v>15</v>
      </c>
      <c r="CI57" s="112"/>
      <c r="CJ57" s="112"/>
      <c r="CK57" s="112" t="str">
        <f t="shared" si="9"/>
        <v/>
      </c>
      <c r="CL57" s="109">
        <v>27.5</v>
      </c>
      <c r="CM57" s="109" t="str">
        <f t="shared" si="10"/>
        <v>ChkPt.2</v>
      </c>
    </row>
    <row r="58" spans="13:133" ht="22.5" customHeight="1" thickBot="1">
      <c r="M58" s="100" t="str">
        <f>GRADE.LTR\D</f>
        <v>D</v>
      </c>
      <c r="N58" s="100" t="str">
        <f>GRADE.LTR\D</f>
        <v>D</v>
      </c>
      <c r="Z58" s="83">
        <f t="shared" si="16"/>
        <v>58</v>
      </c>
      <c r="AA58" s="86" t="s">
        <v>91</v>
      </c>
      <c r="AB58" s="102" t="s">
        <v>1420</v>
      </c>
      <c r="AC58" s="103" t="s">
        <v>1421</v>
      </c>
      <c r="AD58" s="104" t="s">
        <v>34</v>
      </c>
      <c r="AE58" s="105" t="s">
        <v>1413</v>
      </c>
      <c r="AF58" s="106" t="str">
        <f t="shared" si="13"/>
        <v>% of P GRADES</v>
      </c>
      <c r="AG58" s="107" t="s">
        <v>15</v>
      </c>
      <c r="CI58" s="112"/>
      <c r="CJ58" s="112"/>
      <c r="CK58" s="112" t="str">
        <f t="shared" si="9"/>
        <v/>
      </c>
      <c r="CL58" s="109">
        <v>28</v>
      </c>
      <c r="CM58" s="109" t="str">
        <f t="shared" si="10"/>
        <v>ChkPt.2</v>
      </c>
    </row>
    <row r="59" spans="13:133" ht="22.5" customHeight="1" thickBot="1">
      <c r="M59" s="100" t="str">
        <f>GRADE.LTR\F</f>
        <v>F</v>
      </c>
      <c r="N59" s="100" t="str">
        <f>GRADE.LTR\F</f>
        <v>F</v>
      </c>
      <c r="Z59" s="83">
        <f t="shared" si="16"/>
        <v>59</v>
      </c>
      <c r="AA59" s="86" t="s">
        <v>92</v>
      </c>
      <c r="AB59" s="102" t="s">
        <v>1420</v>
      </c>
      <c r="AC59" s="103" t="s">
        <v>1421</v>
      </c>
      <c r="AD59" s="104" t="s">
        <v>35</v>
      </c>
      <c r="AE59" s="105" t="s">
        <v>1413</v>
      </c>
      <c r="AF59" s="106" t="str">
        <f t="shared" si="13"/>
        <v>% of SP GRADES</v>
      </c>
      <c r="AG59" s="107" t="s">
        <v>15</v>
      </c>
      <c r="CI59" s="112"/>
      <c r="CJ59" s="112"/>
      <c r="CK59" s="112" t="str">
        <f t="shared" si="9"/>
        <v/>
      </c>
      <c r="CL59" s="109">
        <v>28.5</v>
      </c>
      <c r="CM59" s="109" t="str">
        <f t="shared" si="10"/>
        <v>ChkPt.2</v>
      </c>
    </row>
    <row r="60" spans="13:133" ht="22.5" customHeight="1" thickBot="1">
      <c r="N60" s="100" t="str">
        <f>GRADE.LTR\PGA</f>
        <v>₳</v>
      </c>
      <c r="Z60" s="83">
        <f t="shared" si="16"/>
        <v>60</v>
      </c>
      <c r="AA60" s="86" t="s">
        <v>93</v>
      </c>
      <c r="AB60" s="102" t="s">
        <v>1420</v>
      </c>
      <c r="AC60" s="103" t="s">
        <v>1421</v>
      </c>
      <c r="AD60" s="104" t="s">
        <v>36</v>
      </c>
      <c r="AE60" s="105" t="s">
        <v>1413</v>
      </c>
      <c r="AF60" s="106" t="str">
        <f t="shared" si="13"/>
        <v>% of W GRADES</v>
      </c>
      <c r="AG60" s="107" t="s">
        <v>15</v>
      </c>
      <c r="CI60" s="112"/>
      <c r="CJ60" s="112"/>
      <c r="CK60" s="112" t="str">
        <f t="shared" si="9"/>
        <v/>
      </c>
      <c r="CL60" s="109">
        <v>29</v>
      </c>
      <c r="CM60" s="109" t="str">
        <f t="shared" si="10"/>
        <v>ChkPt.2</v>
      </c>
    </row>
    <row r="61" spans="13:133" ht="22.5" customHeight="1" thickBot="1">
      <c r="Z61" s="83" t="str">
        <f t="shared" ref="Z61:Z70" si="19">IFERROR(IF($AG61=SWITCH\CALC\ACTIVE,ROW(),""),"")</f>
        <v/>
      </c>
      <c r="AA61" s="119" t="s">
        <v>1447</v>
      </c>
      <c r="AB61" s="120" t="s">
        <v>1412</v>
      </c>
      <c r="AC61" s="121" t="s">
        <v>4</v>
      </c>
      <c r="AD61" s="122" t="s">
        <v>1488</v>
      </c>
      <c r="AE61" s="123" t="s">
        <v>1487</v>
      </c>
      <c r="AF61" s="106" t="str">
        <f t="shared" si="13"/>
        <v>AVERAGE GRADE PRE DISMISSAL</v>
      </c>
      <c r="AG61" s="107" t="s">
        <v>15</v>
      </c>
      <c r="CI61" s="112"/>
      <c r="CJ61" s="112"/>
      <c r="CK61" s="112" t="str">
        <f t="shared" si="9"/>
        <v/>
      </c>
      <c r="CL61" s="109">
        <v>29.5</v>
      </c>
      <c r="CM61" s="109" t="str">
        <f t="shared" si="10"/>
        <v>ChkPt.2</v>
      </c>
    </row>
    <row r="62" spans="13:133" ht="22.5" customHeight="1" thickBot="1">
      <c r="M62" s="82" t="str">
        <f>M29&amp;"\RTK"</f>
        <v>GRADE.LTR\REM.A_F\RTK</v>
      </c>
      <c r="N62" s="82" t="str">
        <f>M62&amp;"_PGA"</f>
        <v>GRADE.LTR\REM.A_F\RTK_PGA</v>
      </c>
      <c r="Z62" s="83" t="str">
        <f t="shared" si="19"/>
        <v/>
      </c>
      <c r="AA62" s="119" t="s">
        <v>1448</v>
      </c>
      <c r="AB62" s="120" t="s">
        <v>1</v>
      </c>
      <c r="AC62" s="121" t="s">
        <v>1412</v>
      </c>
      <c r="AD62" s="122" t="s">
        <v>1488</v>
      </c>
      <c r="AE62" s="123" t="s">
        <v>1487</v>
      </c>
      <c r="AF62" s="106" t="str">
        <f t="shared" si="13"/>
        <v>COURSE AVERAGE PRE DISMISSAL</v>
      </c>
      <c r="AG62" s="107" t="s">
        <v>15</v>
      </c>
      <c r="CI62" s="112"/>
      <c r="CJ62" s="112"/>
      <c r="CK62" s="112" t="str">
        <f t="shared" si="9"/>
        <v/>
      </c>
      <c r="CL62" s="109">
        <v>30</v>
      </c>
      <c r="CM62" s="109" t="str">
        <f t="shared" si="10"/>
        <v>ChkPt.2</v>
      </c>
    </row>
    <row r="63" spans="13:133" ht="22.5" customHeight="1" thickBot="1">
      <c r="M63" s="100"/>
      <c r="N63" s="100"/>
      <c r="Z63" s="83" t="str">
        <f t="shared" si="19"/>
        <v/>
      </c>
      <c r="AA63" s="119" t="s">
        <v>1449</v>
      </c>
      <c r="AB63" s="120" t="s">
        <v>1412</v>
      </c>
      <c r="AC63" s="121" t="s">
        <v>4</v>
      </c>
      <c r="AD63" s="122" t="s">
        <v>1486</v>
      </c>
      <c r="AE63" s="123" t="s">
        <v>1487</v>
      </c>
      <c r="AF63" s="106" t="str">
        <f t="shared" si="13"/>
        <v>AVERAGE GRADE POST DISMISSAL</v>
      </c>
      <c r="AG63" s="107" t="s">
        <v>15</v>
      </c>
      <c r="CI63" s="112"/>
      <c r="CJ63" s="112"/>
      <c r="CK63" s="112" t="str">
        <f t="shared" si="9"/>
        <v/>
      </c>
      <c r="CL63" s="109">
        <v>30.5</v>
      </c>
      <c r="CM63" s="109" t="str">
        <f t="shared" si="10"/>
        <v>ChkPt.2</v>
      </c>
    </row>
    <row r="64" spans="13:133" ht="22.5" customHeight="1" thickBot="1">
      <c r="M64" s="100" t="str">
        <f>GRADE.LTR\A</f>
        <v>A</v>
      </c>
      <c r="N64" s="100" t="str">
        <f>GRADE.LTR\A</f>
        <v>A</v>
      </c>
      <c r="Z64" s="83" t="str">
        <f t="shared" si="19"/>
        <v/>
      </c>
      <c r="AA64" s="119" t="s">
        <v>1450</v>
      </c>
      <c r="AB64" s="120" t="s">
        <v>1</v>
      </c>
      <c r="AC64" s="121" t="s">
        <v>1412</v>
      </c>
      <c r="AD64" s="122" t="s">
        <v>1486</v>
      </c>
      <c r="AE64" s="123" t="s">
        <v>1487</v>
      </c>
      <c r="AF64" s="106" t="str">
        <f t="shared" si="13"/>
        <v>COURSE AVERAGE POST DISMISSAL</v>
      </c>
      <c r="AG64" s="107" t="s">
        <v>15</v>
      </c>
      <c r="CI64" s="112"/>
      <c r="CJ64" s="112"/>
      <c r="CK64" s="112" t="str">
        <f t="shared" si="9"/>
        <v/>
      </c>
      <c r="CL64" s="109">
        <v>31</v>
      </c>
      <c r="CM64" s="109" t="str">
        <f t="shared" si="10"/>
        <v>ChkPt.2</v>
      </c>
    </row>
    <row r="65" spans="13:91" ht="22.5" customHeight="1" thickBot="1">
      <c r="M65" s="100" t="str">
        <f>GRADE.LTR\A.m</f>
        <v>A-</v>
      </c>
      <c r="N65" s="100" t="str">
        <f>GRADE.LTR\A.m</f>
        <v>A-</v>
      </c>
      <c r="Z65" s="83" t="str">
        <f t="shared" si="19"/>
        <v/>
      </c>
      <c r="AA65" s="119" t="s">
        <v>1489</v>
      </c>
      <c r="AB65" s="120" t="s">
        <v>1491</v>
      </c>
      <c r="AC65" s="121" t="s">
        <v>1431</v>
      </c>
      <c r="AD65" s="122" t="s">
        <v>1488</v>
      </c>
      <c r="AE65" s="123" t="s">
        <v>1487</v>
      </c>
      <c r="AF65" s="106" t="str">
        <f t="shared" si="13"/>
        <v>RANK AVG COU&amp;SUB PRE DISMISSAL</v>
      </c>
      <c r="AG65" s="107" t="s">
        <v>15</v>
      </c>
      <c r="CI65" s="112"/>
      <c r="CJ65" s="112"/>
      <c r="CK65" s="112" t="str">
        <f t="shared" si="9"/>
        <v/>
      </c>
      <c r="CL65" s="109">
        <v>31.5</v>
      </c>
      <c r="CM65" s="109" t="str">
        <f t="shared" si="10"/>
        <v>ChkPt.2</v>
      </c>
    </row>
    <row r="66" spans="13:91" ht="22.5" customHeight="1" thickBot="1">
      <c r="M66" s="100" t="str">
        <f>GRADE.LTR\B.p</f>
        <v>B+</v>
      </c>
      <c r="N66" s="100" t="str">
        <f>GRADE.LTR\B.p</f>
        <v>B+</v>
      </c>
      <c r="Z66" s="83" t="str">
        <f t="shared" si="19"/>
        <v/>
      </c>
      <c r="AA66" s="119" t="s">
        <v>1490</v>
      </c>
      <c r="AB66" s="120" t="s">
        <v>1491</v>
      </c>
      <c r="AC66" s="121" t="s">
        <v>1431</v>
      </c>
      <c r="AD66" s="122" t="s">
        <v>1486</v>
      </c>
      <c r="AE66" s="123" t="s">
        <v>1487</v>
      </c>
      <c r="AF66" s="106" t="str">
        <f t="shared" si="13"/>
        <v>RANK AVG COU&amp;SUB POST DISMISSAL</v>
      </c>
      <c r="AG66" s="107" t="s">
        <v>15</v>
      </c>
      <c r="CI66" s="112"/>
      <c r="CJ66" s="112"/>
      <c r="CK66" s="112" t="str">
        <f t="shared" si="9"/>
        <v/>
      </c>
      <c r="CL66" s="109">
        <v>32</v>
      </c>
      <c r="CM66" s="109" t="str">
        <f t="shared" si="10"/>
        <v>ChkPt.2</v>
      </c>
    </row>
    <row r="67" spans="13:91" ht="22.5" customHeight="1" thickBot="1">
      <c r="M67" s="100" t="str">
        <f>GRADE.LTR\B</f>
        <v>B</v>
      </c>
      <c r="N67" s="100" t="str">
        <f>GRADE.LTR\B</f>
        <v>B</v>
      </c>
      <c r="Z67" s="83" t="str">
        <f t="shared" si="19"/>
        <v/>
      </c>
      <c r="AA67" s="119"/>
      <c r="AB67" s="120"/>
      <c r="AC67" s="121"/>
      <c r="AD67" s="122"/>
      <c r="AE67" s="123"/>
      <c r="AF67" s="106" t="str">
        <f t="shared" si="13"/>
        <v/>
      </c>
      <c r="AG67" s="107" t="s">
        <v>15</v>
      </c>
      <c r="CI67" s="112"/>
      <c r="CJ67" s="112"/>
      <c r="CK67" s="112" t="str">
        <f t="shared" ref="CK67:CK98" si="20">IF($CI67="","",IF($CJ67="","","ChkPt."&amp;$CI67&amp;"\"&amp;$CJ67))</f>
        <v/>
      </c>
      <c r="CL67" s="109">
        <v>32.5</v>
      </c>
      <c r="CM67" s="109" t="str">
        <f t="shared" ref="CM67:CM98" si="21">IFERROR(IF($CJ67="STA",LEFT($CK67,7),$CM66),"")</f>
        <v>ChkPt.2</v>
      </c>
    </row>
    <row r="68" spans="13:91" ht="22.5" customHeight="1" thickBot="1">
      <c r="M68" s="100" t="str">
        <f>GRADE.LTR\B.m</f>
        <v>B-</v>
      </c>
      <c r="N68" s="100" t="str">
        <f>GRADE.LTR\B.m</f>
        <v>B-</v>
      </c>
      <c r="Z68" s="83" t="str">
        <f t="shared" si="19"/>
        <v/>
      </c>
      <c r="AA68" s="119"/>
      <c r="AB68" s="120"/>
      <c r="AC68" s="121"/>
      <c r="AD68" s="122"/>
      <c r="AE68" s="123"/>
      <c r="AF68" s="106" t="str">
        <f t="shared" si="13"/>
        <v/>
      </c>
      <c r="AG68" s="107" t="s">
        <v>15</v>
      </c>
      <c r="CI68" s="112"/>
      <c r="CJ68" s="112"/>
      <c r="CK68" s="112" t="str">
        <f t="shared" si="20"/>
        <v/>
      </c>
      <c r="CL68" s="109">
        <v>33</v>
      </c>
      <c r="CM68" s="109" t="str">
        <f t="shared" si="21"/>
        <v>ChkPt.2</v>
      </c>
    </row>
    <row r="69" spans="13:91" ht="22.5" customHeight="1" thickBot="1">
      <c r="M69" s="100" t="str">
        <f>GRADE.LTR\C.p</f>
        <v>C+</v>
      </c>
      <c r="N69" s="100" t="str">
        <f>GRADE.LTR\C.p</f>
        <v>C+</v>
      </c>
      <c r="Z69" s="83" t="str">
        <f t="shared" si="19"/>
        <v/>
      </c>
      <c r="AA69" s="119"/>
      <c r="AB69" s="120"/>
      <c r="AC69" s="121"/>
      <c r="AD69" s="122"/>
      <c r="AE69" s="123"/>
      <c r="AF69" s="106" t="str">
        <f t="shared" si="13"/>
        <v/>
      </c>
      <c r="AG69" s="107" t="s">
        <v>15</v>
      </c>
      <c r="CI69" s="112"/>
      <c r="CJ69" s="112"/>
      <c r="CK69" s="112" t="str">
        <f t="shared" si="20"/>
        <v/>
      </c>
      <c r="CL69" s="109">
        <v>33.5</v>
      </c>
      <c r="CM69" s="109" t="str">
        <f t="shared" si="21"/>
        <v>ChkPt.2</v>
      </c>
    </row>
    <row r="70" spans="13:91" ht="22.5" customHeight="1" thickBot="1">
      <c r="M70" s="100" t="str">
        <f>GRADE.LTR\C</f>
        <v>C</v>
      </c>
      <c r="N70" s="100" t="str">
        <f>GRADE.LTR\C</f>
        <v>C</v>
      </c>
      <c r="Z70" s="83" t="str">
        <f t="shared" si="19"/>
        <v/>
      </c>
      <c r="AA70" s="119"/>
      <c r="AB70" s="120"/>
      <c r="AC70" s="121"/>
      <c r="AD70" s="122"/>
      <c r="AE70" s="123"/>
      <c r="AF70" s="106" t="str">
        <f t="shared" si="13"/>
        <v/>
      </c>
      <c r="AG70" s="107" t="s">
        <v>15</v>
      </c>
      <c r="CI70" s="112"/>
      <c r="CJ70" s="112"/>
      <c r="CK70" s="112" t="str">
        <f t="shared" si="20"/>
        <v/>
      </c>
      <c r="CL70" s="109">
        <v>34</v>
      </c>
      <c r="CM70" s="109" t="str">
        <f t="shared" si="21"/>
        <v>ChkPt.2</v>
      </c>
    </row>
    <row r="71" spans="13:91" ht="22.5" customHeight="1" thickBot="1">
      <c r="M71" s="100" t="str">
        <f>GRADE.LTR\D</f>
        <v>D</v>
      </c>
      <c r="N71" s="100" t="str">
        <f>GRADE.LTR\D</f>
        <v>D</v>
      </c>
      <c r="CI71" s="112"/>
      <c r="CJ71" s="112"/>
      <c r="CK71" s="112" t="str">
        <f t="shared" si="20"/>
        <v/>
      </c>
      <c r="CL71" s="109">
        <v>34.5</v>
      </c>
      <c r="CM71" s="109" t="str">
        <f t="shared" si="21"/>
        <v>ChkPt.2</v>
      </c>
    </row>
    <row r="72" spans="13:91" ht="22.5" customHeight="1" thickBot="1">
      <c r="M72" s="100" t="str">
        <f>GRADE.LTR\F</f>
        <v>F</v>
      </c>
      <c r="N72" s="100" t="str">
        <f>GRADE.LTR\F</f>
        <v>F</v>
      </c>
      <c r="CI72" s="112"/>
      <c r="CJ72" s="112"/>
      <c r="CK72" s="112" t="str">
        <f t="shared" si="20"/>
        <v/>
      </c>
      <c r="CL72" s="109">
        <v>35</v>
      </c>
      <c r="CM72" s="109" t="str">
        <f t="shared" si="21"/>
        <v>ChkPt.2</v>
      </c>
    </row>
    <row r="73" spans="13:91" ht="22.5" customHeight="1" thickBot="1">
      <c r="N73" s="100" t="str">
        <f>GRADE.LTR\PGA</f>
        <v>₳</v>
      </c>
      <c r="CI73" s="112"/>
      <c r="CJ73" s="112"/>
      <c r="CK73" s="112" t="str">
        <f t="shared" si="20"/>
        <v/>
      </c>
      <c r="CL73" s="109">
        <v>35.5</v>
      </c>
      <c r="CM73" s="109" t="str">
        <f t="shared" si="21"/>
        <v>ChkPt.2</v>
      </c>
    </row>
    <row r="74" spans="13:91" ht="22.5" customHeight="1" thickBot="1">
      <c r="CI74" s="112"/>
      <c r="CJ74" s="112"/>
      <c r="CK74" s="112" t="str">
        <f t="shared" si="20"/>
        <v/>
      </c>
      <c r="CL74" s="109">
        <v>36</v>
      </c>
      <c r="CM74" s="109" t="str">
        <f t="shared" si="21"/>
        <v>ChkPt.2</v>
      </c>
    </row>
    <row r="75" spans="13:91" ht="22.5" customHeight="1" thickBot="1">
      <c r="M75" s="82" t="str">
        <f>M42&amp;"\RTK"</f>
        <v>GRADE.LTR\REM.P_F\RTK</v>
      </c>
      <c r="N75" s="82" t="str">
        <f>M75&amp;"_PGA"</f>
        <v>GRADE.LTR\REM.P_F\RTK_PGA</v>
      </c>
      <c r="CI75" s="112"/>
      <c r="CJ75" s="112"/>
      <c r="CK75" s="112" t="str">
        <f t="shared" si="20"/>
        <v/>
      </c>
      <c r="CL75" s="109">
        <v>36.5</v>
      </c>
      <c r="CM75" s="109" t="str">
        <f t="shared" si="21"/>
        <v>ChkPt.2</v>
      </c>
    </row>
    <row r="76" spans="13:91" ht="22.5" customHeight="1" thickBot="1">
      <c r="M76" s="100"/>
      <c r="N76" s="100"/>
      <c r="CI76" s="112"/>
      <c r="CJ76" s="112"/>
      <c r="CK76" s="112" t="str">
        <f t="shared" si="20"/>
        <v/>
      </c>
      <c r="CL76" s="109">
        <v>37</v>
      </c>
      <c r="CM76" s="109" t="str">
        <f t="shared" si="21"/>
        <v>ChkPt.2</v>
      </c>
    </row>
    <row r="77" spans="13:91" ht="22.5" customHeight="1" thickBot="1">
      <c r="M77" s="100" t="str">
        <f>GRADE.LTR\P</f>
        <v>P</v>
      </c>
      <c r="N77" s="100" t="str">
        <f>GRADE.LTR\P</f>
        <v>P</v>
      </c>
      <c r="CI77" s="112">
        <v>2</v>
      </c>
      <c r="CJ77" s="112" t="s">
        <v>1406</v>
      </c>
      <c r="CK77" s="112" t="str">
        <f t="shared" si="20"/>
        <v>ChkPt.2\END</v>
      </c>
      <c r="CL77" s="109">
        <v>37.5</v>
      </c>
      <c r="CM77" s="109" t="str">
        <f t="shared" si="21"/>
        <v>ChkPt.2</v>
      </c>
    </row>
    <row r="78" spans="13:91" ht="22.5" customHeight="1" thickBot="1">
      <c r="M78" s="100" t="str">
        <f>GRADE.LTR\SP</f>
        <v>SP</v>
      </c>
      <c r="N78" s="100" t="str">
        <f>GRADE.LTR\SP</f>
        <v>SP</v>
      </c>
      <c r="CI78" s="112">
        <v>3</v>
      </c>
      <c r="CJ78" s="112" t="s">
        <v>1516</v>
      </c>
      <c r="CK78" s="112" t="str">
        <f t="shared" si="20"/>
        <v>ChkPt.3\STA</v>
      </c>
      <c r="CL78" s="109">
        <v>38</v>
      </c>
      <c r="CM78" s="109" t="str">
        <f t="shared" si="21"/>
        <v>ChkPt.3</v>
      </c>
    </row>
    <row r="79" spans="13:91" ht="22.5" customHeight="1" thickBot="1">
      <c r="M79" s="100" t="str">
        <f>GRADE.LTR\F</f>
        <v>F</v>
      </c>
      <c r="N79" s="100" t="str">
        <f>GRADE.LTR\F</f>
        <v>F</v>
      </c>
      <c r="CI79" s="112"/>
      <c r="CJ79" s="112"/>
      <c r="CK79" s="112" t="str">
        <f t="shared" si="20"/>
        <v/>
      </c>
      <c r="CL79" s="109">
        <v>38.5</v>
      </c>
      <c r="CM79" s="109" t="str">
        <f t="shared" si="21"/>
        <v>ChkPt.3</v>
      </c>
    </row>
    <row r="80" spans="13:91" ht="22.5" customHeight="1" thickBot="1">
      <c r="N80" s="100" t="str">
        <f>GRADE.LTR\PGA</f>
        <v>₳</v>
      </c>
      <c r="CI80" s="112"/>
      <c r="CJ80" s="112"/>
      <c r="CK80" s="112" t="str">
        <f t="shared" si="20"/>
        <v/>
      </c>
      <c r="CL80" s="109">
        <v>39</v>
      </c>
      <c r="CM80" s="109" t="str">
        <f t="shared" si="21"/>
        <v>ChkPt.3</v>
      </c>
    </row>
    <row r="81" spans="87:91" ht="22.5" customHeight="1" thickBot="1">
      <c r="CI81" s="112"/>
      <c r="CJ81" s="112"/>
      <c r="CK81" s="112" t="str">
        <f t="shared" si="20"/>
        <v/>
      </c>
      <c r="CL81" s="109">
        <v>39.5</v>
      </c>
      <c r="CM81" s="109" t="str">
        <f t="shared" si="21"/>
        <v>ChkPt.3</v>
      </c>
    </row>
    <row r="82" spans="87:91" ht="22.5" customHeight="1" thickBot="1">
      <c r="CI82" s="112"/>
      <c r="CJ82" s="112"/>
      <c r="CK82" s="112" t="str">
        <f t="shared" si="20"/>
        <v/>
      </c>
      <c r="CL82" s="109">
        <v>40</v>
      </c>
      <c r="CM82" s="109" t="str">
        <f t="shared" si="21"/>
        <v>ChkPt.3</v>
      </c>
    </row>
    <row r="83" spans="87:91" ht="22.5" customHeight="1" thickBot="1">
      <c r="CI83" s="112"/>
      <c r="CJ83" s="112"/>
      <c r="CK83" s="112" t="str">
        <f t="shared" si="20"/>
        <v/>
      </c>
      <c r="CL83" s="109">
        <v>40.5</v>
      </c>
      <c r="CM83" s="109" t="str">
        <f t="shared" si="21"/>
        <v>ChkPt.3</v>
      </c>
    </row>
    <row r="84" spans="87:91" ht="22.5" customHeight="1" thickBot="1">
      <c r="CI84" s="112"/>
      <c r="CJ84" s="112"/>
      <c r="CK84" s="112" t="str">
        <f t="shared" si="20"/>
        <v/>
      </c>
      <c r="CL84" s="109">
        <v>41</v>
      </c>
      <c r="CM84" s="109" t="str">
        <f t="shared" si="21"/>
        <v>ChkPt.3</v>
      </c>
    </row>
    <row r="85" spans="87:91" ht="22.5" customHeight="1" thickBot="1">
      <c r="CI85" s="112"/>
      <c r="CJ85" s="112"/>
      <c r="CK85" s="112" t="str">
        <f t="shared" si="20"/>
        <v/>
      </c>
      <c r="CL85" s="109">
        <v>41.5</v>
      </c>
      <c r="CM85" s="109" t="str">
        <f t="shared" si="21"/>
        <v>ChkPt.3</v>
      </c>
    </row>
    <row r="86" spans="87:91" ht="22.5" customHeight="1" thickBot="1">
      <c r="CI86" s="112"/>
      <c r="CJ86" s="112"/>
      <c r="CK86" s="112" t="str">
        <f t="shared" si="20"/>
        <v/>
      </c>
      <c r="CL86" s="109">
        <v>42</v>
      </c>
      <c r="CM86" s="109" t="str">
        <f t="shared" si="21"/>
        <v>ChkPt.3</v>
      </c>
    </row>
    <row r="87" spans="87:91" ht="22.5" customHeight="1" thickBot="1">
      <c r="CI87" s="112"/>
      <c r="CJ87" s="112"/>
      <c r="CK87" s="112" t="str">
        <f t="shared" si="20"/>
        <v/>
      </c>
      <c r="CL87" s="109">
        <v>42.5</v>
      </c>
      <c r="CM87" s="109" t="str">
        <f t="shared" si="21"/>
        <v>ChkPt.3</v>
      </c>
    </row>
    <row r="88" spans="87:91" ht="22.5" customHeight="1" thickBot="1">
      <c r="CI88" s="112"/>
      <c r="CJ88" s="112"/>
      <c r="CK88" s="112" t="str">
        <f t="shared" si="20"/>
        <v/>
      </c>
      <c r="CL88" s="109">
        <v>43</v>
      </c>
      <c r="CM88" s="109" t="str">
        <f t="shared" si="21"/>
        <v>ChkPt.3</v>
      </c>
    </row>
    <row r="89" spans="87:91" ht="22.5" customHeight="1" thickBot="1">
      <c r="CI89" s="112"/>
      <c r="CJ89" s="112"/>
      <c r="CK89" s="112" t="str">
        <f t="shared" si="20"/>
        <v/>
      </c>
      <c r="CL89" s="109">
        <v>43.5</v>
      </c>
      <c r="CM89" s="109" t="str">
        <f t="shared" si="21"/>
        <v>ChkPt.3</v>
      </c>
    </row>
    <row r="90" spans="87:91" ht="22.5" customHeight="1" thickBot="1">
      <c r="CI90" s="112"/>
      <c r="CJ90" s="112"/>
      <c r="CK90" s="112" t="str">
        <f t="shared" si="20"/>
        <v/>
      </c>
      <c r="CL90" s="109">
        <v>44</v>
      </c>
      <c r="CM90" s="109" t="str">
        <f t="shared" si="21"/>
        <v>ChkPt.3</v>
      </c>
    </row>
    <row r="91" spans="87:91" ht="22.5" customHeight="1" thickBot="1">
      <c r="CI91" s="112"/>
      <c r="CJ91" s="112"/>
      <c r="CK91" s="112" t="str">
        <f t="shared" si="20"/>
        <v/>
      </c>
      <c r="CL91" s="109">
        <v>44.5</v>
      </c>
      <c r="CM91" s="109" t="str">
        <f t="shared" si="21"/>
        <v>ChkPt.3</v>
      </c>
    </row>
    <row r="92" spans="87:91" ht="22.5" customHeight="1" thickBot="1">
      <c r="CI92" s="112"/>
      <c r="CJ92" s="112"/>
      <c r="CK92" s="112" t="str">
        <f t="shared" si="20"/>
        <v/>
      </c>
      <c r="CL92" s="109">
        <v>45</v>
      </c>
      <c r="CM92" s="109" t="str">
        <f t="shared" si="21"/>
        <v>ChkPt.3</v>
      </c>
    </row>
    <row r="93" spans="87:91" ht="22.5" customHeight="1" thickBot="1">
      <c r="CI93" s="112"/>
      <c r="CJ93" s="112"/>
      <c r="CK93" s="112" t="str">
        <f t="shared" si="20"/>
        <v/>
      </c>
      <c r="CL93" s="109">
        <v>45.5</v>
      </c>
      <c r="CM93" s="109" t="str">
        <f t="shared" si="21"/>
        <v>ChkPt.3</v>
      </c>
    </row>
    <row r="94" spans="87:91" ht="22.5" customHeight="1" thickBot="1">
      <c r="CI94" s="112"/>
      <c r="CJ94" s="112"/>
      <c r="CK94" s="112" t="str">
        <f t="shared" si="20"/>
        <v/>
      </c>
      <c r="CL94" s="109">
        <v>46</v>
      </c>
      <c r="CM94" s="109" t="str">
        <f t="shared" si="21"/>
        <v>ChkPt.3</v>
      </c>
    </row>
    <row r="95" spans="87:91" ht="22.5" customHeight="1" thickBot="1">
      <c r="CI95" s="112"/>
      <c r="CJ95" s="112"/>
      <c r="CK95" s="112" t="str">
        <f t="shared" si="20"/>
        <v/>
      </c>
      <c r="CL95" s="109">
        <v>46.5</v>
      </c>
      <c r="CM95" s="109" t="str">
        <f t="shared" si="21"/>
        <v>ChkPt.3</v>
      </c>
    </row>
    <row r="96" spans="87:91" ht="22.5" customHeight="1" thickBot="1">
      <c r="CI96" s="112"/>
      <c r="CJ96" s="112"/>
      <c r="CK96" s="112" t="str">
        <f t="shared" si="20"/>
        <v/>
      </c>
      <c r="CL96" s="109">
        <v>47</v>
      </c>
      <c r="CM96" s="109" t="str">
        <f t="shared" si="21"/>
        <v>ChkPt.3</v>
      </c>
    </row>
    <row r="97" spans="87:91" ht="22.5" customHeight="1" thickBot="1">
      <c r="CI97" s="112">
        <v>3</v>
      </c>
      <c r="CJ97" s="112" t="s">
        <v>1406</v>
      </c>
      <c r="CK97" s="112" t="str">
        <f t="shared" si="20"/>
        <v>ChkPt.3\END</v>
      </c>
      <c r="CL97" s="109">
        <v>47.5</v>
      </c>
      <c r="CM97" s="109" t="str">
        <f t="shared" si="21"/>
        <v>ChkPt.3</v>
      </c>
    </row>
    <row r="98" spans="87:91" ht="22.5" customHeight="1" thickBot="1">
      <c r="CI98" s="112">
        <v>4</v>
      </c>
      <c r="CJ98" s="112" t="s">
        <v>1516</v>
      </c>
      <c r="CK98" s="112" t="str">
        <f t="shared" si="20"/>
        <v>ChkPt.4\STA</v>
      </c>
      <c r="CL98" s="109">
        <v>48</v>
      </c>
      <c r="CM98" s="109" t="str">
        <f t="shared" si="21"/>
        <v>ChkPt.4</v>
      </c>
    </row>
  </sheetData>
  <sheetProtection algorithmName="SHA-512" hashValue="cJawnVh4Lic8/sGdUstyUf7yO/k42/Yd3OpNRJ6+uCTQcxIE3PG08Vs5U0p691yhteoa+QOwNQO+X5dBgPo/xg==" saltValue="f4FZXDn+kG+YrMDXSflFmg==" spinCount="100000" sheet="1" selectLockedCells="1"/>
  <conditionalFormatting sqref="M2:M14">
    <cfRule type="cellIs" dxfId="249" priority="289" operator="equal">
      <formula>GRADE.LTR\W</formula>
    </cfRule>
    <cfRule type="cellIs" dxfId="248" priority="290" operator="equal">
      <formula>GRADE.LTR\SP</formula>
    </cfRule>
    <cfRule type="cellIs" dxfId="247" priority="291" operator="equal">
      <formula>GRADE.LTR\P</formula>
    </cfRule>
    <cfRule type="cellIs" dxfId="246" priority="292" operator="equal">
      <formula>GRADE.LTR\F</formula>
    </cfRule>
    <cfRule type="cellIs" dxfId="245" priority="293" operator="equal">
      <formula>GRADE.LTR\D</formula>
    </cfRule>
    <cfRule type="cellIs" dxfId="244" priority="294" operator="equal">
      <formula>GRADE.LTR\C</formula>
    </cfRule>
    <cfRule type="cellIs" dxfId="243" priority="295" operator="equal">
      <formula>GRADE.LTR\C.p</formula>
    </cfRule>
    <cfRule type="cellIs" dxfId="242" priority="296" operator="equal">
      <formula>GRADE.LTR\B.m</formula>
    </cfRule>
    <cfRule type="cellIs" dxfId="241" priority="297" operator="equal">
      <formula>GRADE.LTR\B</formula>
    </cfRule>
    <cfRule type="cellIs" dxfId="240" priority="298" operator="equal">
      <formula>GRADE.LTR\B.p</formula>
    </cfRule>
    <cfRule type="cellIs" dxfId="239" priority="299" operator="equal">
      <formula>GRADE.LTR\A.m</formula>
    </cfRule>
    <cfRule type="cellIs" dxfId="238" priority="300" operator="equal">
      <formula>GRADE.LTR\A</formula>
    </cfRule>
  </conditionalFormatting>
  <conditionalFormatting sqref="A4">
    <cfRule type="cellIs" dxfId="237" priority="287" operator="equal">
      <formula>LVL\REM</formula>
    </cfRule>
    <cfRule type="cellIs" dxfId="236" priority="288" operator="equal">
      <formula>LVL\COL</formula>
    </cfRule>
  </conditionalFormatting>
  <conditionalFormatting sqref="M17:M27">
    <cfRule type="cellIs" dxfId="235" priority="275" operator="equal">
      <formula>GRADE.LTR\W</formula>
    </cfRule>
    <cfRule type="cellIs" dxfId="234" priority="276" operator="equal">
      <formula>GRADE.LTR\SP</formula>
    </cfRule>
    <cfRule type="cellIs" dxfId="233" priority="277" operator="equal">
      <formula>GRADE.LTR\P</formula>
    </cfRule>
    <cfRule type="cellIs" dxfId="232" priority="278" operator="equal">
      <formula>GRADE.LTR\F</formula>
    </cfRule>
    <cfRule type="cellIs" dxfId="231" priority="279" operator="equal">
      <formula>GRADE.LTR\D</formula>
    </cfRule>
    <cfRule type="cellIs" dxfId="230" priority="280" operator="equal">
      <formula>GRADE.LTR\C</formula>
    </cfRule>
    <cfRule type="cellIs" dxfId="229" priority="281" operator="equal">
      <formula>GRADE.LTR\C.p</formula>
    </cfRule>
    <cfRule type="cellIs" dxfId="228" priority="282" operator="equal">
      <formula>GRADE.LTR\B.m</formula>
    </cfRule>
    <cfRule type="cellIs" dxfId="227" priority="283" operator="equal">
      <formula>GRADE.LTR\B</formula>
    </cfRule>
    <cfRule type="cellIs" dxfId="226" priority="284" operator="equal">
      <formula>GRADE.LTR\B.p</formula>
    </cfRule>
    <cfRule type="cellIs" dxfId="225" priority="285" operator="equal">
      <formula>GRADE.LTR\A.m</formula>
    </cfRule>
    <cfRule type="cellIs" dxfId="224" priority="286" operator="equal">
      <formula>GRADE.LTR\A</formula>
    </cfRule>
  </conditionalFormatting>
  <conditionalFormatting sqref="M30:M40">
    <cfRule type="cellIs" dxfId="223" priority="263" operator="equal">
      <formula>GRADE.LTR\W</formula>
    </cfRule>
    <cfRule type="cellIs" dxfId="222" priority="264" operator="equal">
      <formula>GRADE.LTR\SP</formula>
    </cfRule>
    <cfRule type="cellIs" dxfId="221" priority="265" operator="equal">
      <formula>GRADE.LTR\P</formula>
    </cfRule>
    <cfRule type="cellIs" dxfId="220" priority="266" operator="equal">
      <formula>GRADE.LTR\F</formula>
    </cfRule>
    <cfRule type="cellIs" dxfId="219" priority="267" operator="equal">
      <formula>GRADE.LTR\D</formula>
    </cfRule>
    <cfRule type="cellIs" dxfId="218" priority="268" operator="equal">
      <formula>GRADE.LTR\C</formula>
    </cfRule>
    <cfRule type="cellIs" dxfId="217" priority="269" operator="equal">
      <formula>GRADE.LTR\C.p</formula>
    </cfRule>
    <cfRule type="cellIs" dxfId="216" priority="270" operator="equal">
      <formula>GRADE.LTR\B.m</formula>
    </cfRule>
    <cfRule type="cellIs" dxfId="215" priority="271" operator="equal">
      <formula>GRADE.LTR\B</formula>
    </cfRule>
    <cfRule type="cellIs" dxfId="214" priority="272" operator="equal">
      <formula>GRADE.LTR\B.p</formula>
    </cfRule>
    <cfRule type="cellIs" dxfId="213" priority="273" operator="equal">
      <formula>GRADE.LTR\A.m</formula>
    </cfRule>
    <cfRule type="cellIs" dxfId="212" priority="274" operator="equal">
      <formula>GRADE.LTR\A</formula>
    </cfRule>
  </conditionalFormatting>
  <conditionalFormatting sqref="M43">
    <cfRule type="cellIs" dxfId="211" priority="251" operator="equal">
      <formula>GRADE.LTR\W</formula>
    </cfRule>
    <cfRule type="cellIs" dxfId="210" priority="252" operator="equal">
      <formula>GRADE.LTR\SP</formula>
    </cfRule>
    <cfRule type="cellIs" dxfId="209" priority="253" operator="equal">
      <formula>GRADE.LTR\P</formula>
    </cfRule>
    <cfRule type="cellIs" dxfId="208" priority="254" operator="equal">
      <formula>GRADE.LTR\F</formula>
    </cfRule>
    <cfRule type="cellIs" dxfId="207" priority="255" operator="equal">
      <formula>GRADE.LTR\D</formula>
    </cfRule>
    <cfRule type="cellIs" dxfId="206" priority="256" operator="equal">
      <formula>GRADE.LTR\C</formula>
    </cfRule>
    <cfRule type="cellIs" dxfId="205" priority="257" operator="equal">
      <formula>GRADE.LTR\C.p</formula>
    </cfRule>
    <cfRule type="cellIs" dxfId="204" priority="258" operator="equal">
      <formula>GRADE.LTR\B.m</formula>
    </cfRule>
    <cfRule type="cellIs" dxfId="203" priority="259" operator="equal">
      <formula>GRADE.LTR\B</formula>
    </cfRule>
    <cfRule type="cellIs" dxfId="202" priority="260" operator="equal">
      <formula>GRADE.LTR\B.p</formula>
    </cfRule>
    <cfRule type="cellIs" dxfId="201" priority="261" operator="equal">
      <formula>GRADE.LTR\A.m</formula>
    </cfRule>
    <cfRule type="cellIs" dxfId="200" priority="262" operator="equal">
      <formula>GRADE.LTR\A</formula>
    </cfRule>
  </conditionalFormatting>
  <conditionalFormatting sqref="M44:M47">
    <cfRule type="cellIs" dxfId="199" priority="239" operator="equal">
      <formula>GRADE.LTR\W</formula>
    </cfRule>
    <cfRule type="cellIs" dxfId="198" priority="240" operator="equal">
      <formula>GRADE.LTR\SP</formula>
    </cfRule>
    <cfRule type="cellIs" dxfId="197" priority="241" operator="equal">
      <formula>GRADE.LTR\P</formula>
    </cfRule>
    <cfRule type="cellIs" dxfId="196" priority="242" operator="equal">
      <formula>GRADE.LTR\F</formula>
    </cfRule>
    <cfRule type="cellIs" dxfId="195" priority="243" operator="equal">
      <formula>GRADE.LTR\D</formula>
    </cfRule>
    <cfRule type="cellIs" dxfId="194" priority="244" operator="equal">
      <formula>GRADE.LTR\C</formula>
    </cfRule>
    <cfRule type="cellIs" dxfId="193" priority="245" operator="equal">
      <formula>GRADE.LTR\C.p</formula>
    </cfRule>
    <cfRule type="cellIs" dxfId="192" priority="246" operator="equal">
      <formula>GRADE.LTR\B.m</formula>
    </cfRule>
    <cfRule type="cellIs" dxfId="191" priority="247" operator="equal">
      <formula>GRADE.LTR\B</formula>
    </cfRule>
    <cfRule type="cellIs" dxfId="190" priority="248" operator="equal">
      <formula>GRADE.LTR\B.p</formula>
    </cfRule>
    <cfRule type="cellIs" dxfId="189" priority="249" operator="equal">
      <formula>GRADE.LTR\A.m</formula>
    </cfRule>
    <cfRule type="cellIs" dxfId="188" priority="250" operator="equal">
      <formula>GRADE.LTR\A</formula>
    </cfRule>
  </conditionalFormatting>
  <conditionalFormatting sqref="AG2:AG70">
    <cfRule type="cellIs" dxfId="187" priority="237" operator="equal">
      <formula>SWITCH\CALC\INACTV</formula>
    </cfRule>
    <cfRule type="cellIs" dxfId="186" priority="238" operator="equal">
      <formula>SWITCH\CALC\ACTIVE</formula>
    </cfRule>
  </conditionalFormatting>
  <conditionalFormatting sqref="A6">
    <cfRule type="cellIs" dxfId="185" priority="235" operator="equal">
      <formula>LVL\REM</formula>
    </cfRule>
    <cfRule type="cellIs" dxfId="184" priority="236" operator="equal">
      <formula>LVL\COL</formula>
    </cfRule>
  </conditionalFormatting>
  <conditionalFormatting sqref="CJ2:CJ24 CJ27:CJ98">
    <cfRule type="cellIs" dxfId="183" priority="233" operator="equal">
      <formula>"END"</formula>
    </cfRule>
    <cfRule type="cellIs" dxfId="182" priority="234" operator="equal">
      <formula>"STA"</formula>
    </cfRule>
  </conditionalFormatting>
  <conditionalFormatting sqref="CJ25:CJ26">
    <cfRule type="cellIs" dxfId="181" priority="231" operator="equal">
      <formula>"END"</formula>
    </cfRule>
    <cfRule type="cellIs" dxfId="180" priority="232" operator="equal">
      <formula>"STA"</formula>
    </cfRule>
  </conditionalFormatting>
  <conditionalFormatting sqref="M50:N59">
    <cfRule type="cellIs" dxfId="179" priority="219" operator="equal">
      <formula>GRADE.LTR\W</formula>
    </cfRule>
    <cfRule type="cellIs" dxfId="178" priority="220" operator="equal">
      <formula>GRADE.LTR\SP</formula>
    </cfRule>
    <cfRule type="cellIs" dxfId="177" priority="221" operator="equal">
      <formula>GRADE.LTR\P</formula>
    </cfRule>
    <cfRule type="cellIs" dxfId="176" priority="222" operator="equal">
      <formula>GRADE.LTR\F</formula>
    </cfRule>
    <cfRule type="cellIs" dxfId="175" priority="223" operator="equal">
      <formula>GRADE.LTR\D</formula>
    </cfRule>
    <cfRule type="cellIs" dxfId="174" priority="224" operator="equal">
      <formula>GRADE.LTR\C</formula>
    </cfRule>
    <cfRule type="cellIs" dxfId="173" priority="225" operator="equal">
      <formula>GRADE.LTR\C.p</formula>
    </cfRule>
    <cfRule type="cellIs" dxfId="172" priority="226" operator="equal">
      <formula>GRADE.LTR\B.m</formula>
    </cfRule>
    <cfRule type="cellIs" dxfId="171" priority="227" operator="equal">
      <formula>GRADE.LTR\B</formula>
    </cfRule>
    <cfRule type="cellIs" dxfId="170" priority="228" operator="equal">
      <formula>GRADE.LTR\B.p</formula>
    </cfRule>
    <cfRule type="cellIs" dxfId="169" priority="229" operator="equal">
      <formula>GRADE.LTR\A.m</formula>
    </cfRule>
    <cfRule type="cellIs" dxfId="168" priority="230" operator="equal">
      <formula>GRADE.LTR\A</formula>
    </cfRule>
  </conditionalFormatting>
  <conditionalFormatting sqref="M63:N72">
    <cfRule type="cellIs" dxfId="167" priority="207" operator="equal">
      <formula>GRADE.LTR\W</formula>
    </cfRule>
    <cfRule type="cellIs" dxfId="166" priority="208" operator="equal">
      <formula>GRADE.LTR\SP</formula>
    </cfRule>
    <cfRule type="cellIs" dxfId="165" priority="209" operator="equal">
      <formula>GRADE.LTR\P</formula>
    </cfRule>
    <cfRule type="cellIs" dxfId="164" priority="210" operator="equal">
      <formula>GRADE.LTR\F</formula>
    </cfRule>
    <cfRule type="cellIs" dxfId="163" priority="211" operator="equal">
      <formula>GRADE.LTR\D</formula>
    </cfRule>
    <cfRule type="cellIs" dxfId="162" priority="212" operator="equal">
      <formula>GRADE.LTR\C</formula>
    </cfRule>
    <cfRule type="cellIs" dxfId="161" priority="213" operator="equal">
      <formula>GRADE.LTR\C.p</formula>
    </cfRule>
    <cfRule type="cellIs" dxfId="160" priority="214" operator="equal">
      <formula>GRADE.LTR\B.m</formula>
    </cfRule>
    <cfRule type="cellIs" dxfId="159" priority="215" operator="equal">
      <formula>GRADE.LTR\B</formula>
    </cfRule>
    <cfRule type="cellIs" dxfId="158" priority="216" operator="equal">
      <formula>GRADE.LTR\B.p</formula>
    </cfRule>
    <cfRule type="cellIs" dxfId="157" priority="217" operator="equal">
      <formula>GRADE.LTR\A.m</formula>
    </cfRule>
    <cfRule type="cellIs" dxfId="156" priority="218" operator="equal">
      <formula>GRADE.LTR\A</formula>
    </cfRule>
  </conditionalFormatting>
  <conditionalFormatting sqref="M76:N76">
    <cfRule type="cellIs" dxfId="155" priority="195" operator="equal">
      <formula>GRADE.LTR\W</formula>
    </cfRule>
    <cfRule type="cellIs" dxfId="154" priority="196" operator="equal">
      <formula>GRADE.LTR\SP</formula>
    </cfRule>
    <cfRule type="cellIs" dxfId="153" priority="197" operator="equal">
      <formula>GRADE.LTR\P</formula>
    </cfRule>
    <cfRule type="cellIs" dxfId="152" priority="198" operator="equal">
      <formula>GRADE.LTR\F</formula>
    </cfRule>
    <cfRule type="cellIs" dxfId="151" priority="199" operator="equal">
      <formula>GRADE.LTR\D</formula>
    </cfRule>
    <cfRule type="cellIs" dxfId="150" priority="200" operator="equal">
      <formula>GRADE.LTR\C</formula>
    </cfRule>
    <cfRule type="cellIs" dxfId="149" priority="201" operator="equal">
      <formula>GRADE.LTR\C.p</formula>
    </cfRule>
    <cfRule type="cellIs" dxfId="148" priority="202" operator="equal">
      <formula>GRADE.LTR\B.m</formula>
    </cfRule>
    <cfRule type="cellIs" dxfId="147" priority="203" operator="equal">
      <formula>GRADE.LTR\B</formula>
    </cfRule>
    <cfRule type="cellIs" dxfId="146" priority="204" operator="equal">
      <formula>GRADE.LTR\B.p</formula>
    </cfRule>
    <cfRule type="cellIs" dxfId="145" priority="205" operator="equal">
      <formula>GRADE.LTR\A.m</formula>
    </cfRule>
    <cfRule type="cellIs" dxfId="144" priority="206" operator="equal">
      <formula>GRADE.LTR\A</formula>
    </cfRule>
  </conditionalFormatting>
  <conditionalFormatting sqref="M77:N79">
    <cfRule type="cellIs" dxfId="143" priority="183" operator="equal">
      <formula>GRADE.LTR\W</formula>
    </cfRule>
    <cfRule type="cellIs" dxfId="142" priority="184" operator="equal">
      <formula>GRADE.LTR\SP</formula>
    </cfRule>
    <cfRule type="cellIs" dxfId="141" priority="185" operator="equal">
      <formula>GRADE.LTR\P</formula>
    </cfRule>
    <cfRule type="cellIs" dxfId="140" priority="186" operator="equal">
      <formula>GRADE.LTR\F</formula>
    </cfRule>
    <cfRule type="cellIs" dxfId="139" priority="187" operator="equal">
      <formula>GRADE.LTR\D</formula>
    </cfRule>
    <cfRule type="cellIs" dxfId="138" priority="188" operator="equal">
      <formula>GRADE.LTR\C</formula>
    </cfRule>
    <cfRule type="cellIs" dxfId="137" priority="189" operator="equal">
      <formula>GRADE.LTR\C.p</formula>
    </cfRule>
    <cfRule type="cellIs" dxfId="136" priority="190" operator="equal">
      <formula>GRADE.LTR\B.m</formula>
    </cfRule>
    <cfRule type="cellIs" dxfId="135" priority="191" operator="equal">
      <formula>GRADE.LTR\B</formula>
    </cfRule>
    <cfRule type="cellIs" dxfId="134" priority="192" operator="equal">
      <formula>GRADE.LTR\B.p</formula>
    </cfRule>
    <cfRule type="cellIs" dxfId="133" priority="193" operator="equal">
      <formula>GRADE.LTR\A.m</formula>
    </cfRule>
    <cfRule type="cellIs" dxfId="132" priority="194" operator="equal">
      <formula>GRADE.LTR\A</formula>
    </cfRule>
  </conditionalFormatting>
  <conditionalFormatting sqref="N60">
    <cfRule type="cellIs" dxfId="131" priority="171" operator="equal">
      <formula>GRADE.LTR\W</formula>
    </cfRule>
    <cfRule type="cellIs" dxfId="130" priority="172" operator="equal">
      <formula>GRADE.LTR\SP</formula>
    </cfRule>
    <cfRule type="cellIs" dxfId="129" priority="173" operator="equal">
      <formula>GRADE.LTR\P</formula>
    </cfRule>
    <cfRule type="cellIs" dxfId="128" priority="174" operator="equal">
      <formula>GRADE.LTR\F</formula>
    </cfRule>
    <cfRule type="cellIs" dxfId="127" priority="175" operator="equal">
      <formula>GRADE.LTR\D</formula>
    </cfRule>
    <cfRule type="cellIs" dxfId="126" priority="176" operator="equal">
      <formula>GRADE.LTR\C</formula>
    </cfRule>
    <cfRule type="cellIs" dxfId="125" priority="177" operator="equal">
      <formula>GRADE.LTR\C.p</formula>
    </cfRule>
    <cfRule type="cellIs" dxfId="124" priority="178" operator="equal">
      <formula>GRADE.LTR\B.m</formula>
    </cfRule>
    <cfRule type="cellIs" dxfId="123" priority="179" operator="equal">
      <formula>GRADE.LTR\B</formula>
    </cfRule>
    <cfRule type="cellIs" dxfId="122" priority="180" operator="equal">
      <formula>GRADE.LTR\B.p</formula>
    </cfRule>
    <cfRule type="cellIs" dxfId="121" priority="181" operator="equal">
      <formula>GRADE.LTR\A.m</formula>
    </cfRule>
    <cfRule type="cellIs" dxfId="120" priority="182" operator="equal">
      <formula>GRADE.LTR\A</formula>
    </cfRule>
  </conditionalFormatting>
  <conditionalFormatting sqref="N73">
    <cfRule type="cellIs" dxfId="119" priority="135" operator="equal">
      <formula>GRADE.LTR\W</formula>
    </cfRule>
    <cfRule type="cellIs" dxfId="118" priority="136" operator="equal">
      <formula>GRADE.LTR\SP</formula>
    </cfRule>
    <cfRule type="cellIs" dxfId="117" priority="137" operator="equal">
      <formula>GRADE.LTR\P</formula>
    </cfRule>
    <cfRule type="cellIs" dxfId="116" priority="138" operator="equal">
      <formula>GRADE.LTR\F</formula>
    </cfRule>
    <cfRule type="cellIs" dxfId="115" priority="139" operator="equal">
      <formula>GRADE.LTR\D</formula>
    </cfRule>
    <cfRule type="cellIs" dxfId="114" priority="140" operator="equal">
      <formula>GRADE.LTR\C</formula>
    </cfRule>
    <cfRule type="cellIs" dxfId="113" priority="141" operator="equal">
      <formula>GRADE.LTR\C.p</formula>
    </cfRule>
    <cfRule type="cellIs" dxfId="112" priority="142" operator="equal">
      <formula>GRADE.LTR\B.m</formula>
    </cfRule>
    <cfRule type="cellIs" dxfId="111" priority="143" operator="equal">
      <formula>GRADE.LTR\B</formula>
    </cfRule>
    <cfRule type="cellIs" dxfId="110" priority="144" operator="equal">
      <formula>GRADE.LTR\B.p</formula>
    </cfRule>
    <cfRule type="cellIs" dxfId="109" priority="145" operator="equal">
      <formula>GRADE.LTR\A.m</formula>
    </cfRule>
    <cfRule type="cellIs" dxfId="108" priority="146" operator="equal">
      <formula>GRADE.LTR\A</formula>
    </cfRule>
  </conditionalFormatting>
  <conditionalFormatting sqref="N80">
    <cfRule type="cellIs" dxfId="107" priority="123" operator="equal">
      <formula>GRADE.LTR\W</formula>
    </cfRule>
    <cfRule type="cellIs" dxfId="106" priority="124" operator="equal">
      <formula>GRADE.LTR\SP</formula>
    </cfRule>
    <cfRule type="cellIs" dxfId="105" priority="125" operator="equal">
      <formula>GRADE.LTR\P</formula>
    </cfRule>
    <cfRule type="cellIs" dxfId="104" priority="126" operator="equal">
      <formula>GRADE.LTR\F</formula>
    </cfRule>
    <cfRule type="cellIs" dxfId="103" priority="127" operator="equal">
      <formula>GRADE.LTR\D</formula>
    </cfRule>
    <cfRule type="cellIs" dxfId="102" priority="128" operator="equal">
      <formula>GRADE.LTR\C</formula>
    </cfRule>
    <cfRule type="cellIs" dxfId="101" priority="129" operator="equal">
      <formula>GRADE.LTR\C.p</formula>
    </cfRule>
    <cfRule type="cellIs" dxfId="100" priority="130" operator="equal">
      <formula>GRADE.LTR\B.m</formula>
    </cfRule>
    <cfRule type="cellIs" dxfId="99" priority="131" operator="equal">
      <formula>GRADE.LTR\B</formula>
    </cfRule>
    <cfRule type="cellIs" dxfId="98" priority="132" operator="equal">
      <formula>GRADE.LTR\B.p</formula>
    </cfRule>
    <cfRule type="cellIs" dxfId="97" priority="133" operator="equal">
      <formula>GRADE.LTR\A.m</formula>
    </cfRule>
    <cfRule type="cellIs" dxfId="96" priority="134" operator="equal">
      <formula>GRADE.LTR\A</formula>
    </cfRule>
  </conditionalFormatting>
  <conditionalFormatting sqref="N18:N27">
    <cfRule type="cellIs" dxfId="95" priority="111" operator="equal">
      <formula>GRADE.LTR\W</formula>
    </cfRule>
    <cfRule type="cellIs" dxfId="94" priority="112" operator="equal">
      <formula>GRADE.LTR\SP</formula>
    </cfRule>
    <cfRule type="cellIs" dxfId="93" priority="113" operator="equal">
      <formula>GRADE.LTR\P</formula>
    </cfRule>
    <cfRule type="cellIs" dxfId="92" priority="114" operator="equal">
      <formula>GRADE.LTR\F</formula>
    </cfRule>
    <cfRule type="cellIs" dxfId="91" priority="115" operator="equal">
      <formula>GRADE.LTR\D</formula>
    </cfRule>
    <cfRule type="cellIs" dxfId="90" priority="116" operator="equal">
      <formula>GRADE.LTR\C</formula>
    </cfRule>
    <cfRule type="cellIs" dxfId="89" priority="117" operator="equal">
      <formula>GRADE.LTR\C.p</formula>
    </cfRule>
    <cfRule type="cellIs" dxfId="88" priority="118" operator="equal">
      <formula>GRADE.LTR\B.m</formula>
    </cfRule>
    <cfRule type="cellIs" dxfId="87" priority="119" operator="equal">
      <formula>GRADE.LTR\B</formula>
    </cfRule>
    <cfRule type="cellIs" dxfId="86" priority="120" operator="equal">
      <formula>GRADE.LTR\B.p</formula>
    </cfRule>
    <cfRule type="cellIs" dxfId="85" priority="121" operator="equal">
      <formula>GRADE.LTR\A.m</formula>
    </cfRule>
    <cfRule type="cellIs" dxfId="84" priority="122" operator="equal">
      <formula>GRADE.LTR\A</formula>
    </cfRule>
  </conditionalFormatting>
  <conditionalFormatting sqref="N17">
    <cfRule type="cellIs" dxfId="83" priority="27" operator="equal">
      <formula>GRADE.LTR\W</formula>
    </cfRule>
    <cfRule type="cellIs" dxfId="82" priority="28" operator="equal">
      <formula>GRADE.LTR\SP</formula>
    </cfRule>
    <cfRule type="cellIs" dxfId="81" priority="29" operator="equal">
      <formula>GRADE.LTR\P</formula>
    </cfRule>
    <cfRule type="cellIs" dxfId="80" priority="30" operator="equal">
      <formula>GRADE.LTR\F</formula>
    </cfRule>
    <cfRule type="cellIs" dxfId="79" priority="31" operator="equal">
      <formula>GRADE.LTR\D</formula>
    </cfRule>
    <cfRule type="cellIs" dxfId="78" priority="32" operator="equal">
      <formula>GRADE.LTR\C</formula>
    </cfRule>
    <cfRule type="cellIs" dxfId="77" priority="33" operator="equal">
      <formula>GRADE.LTR\C.p</formula>
    </cfRule>
    <cfRule type="cellIs" dxfId="76" priority="34" operator="equal">
      <formula>GRADE.LTR\B.m</formula>
    </cfRule>
    <cfRule type="cellIs" dxfId="75" priority="35" operator="equal">
      <formula>GRADE.LTR\B</formula>
    </cfRule>
    <cfRule type="cellIs" dxfId="74" priority="36" operator="equal">
      <formula>GRADE.LTR\B.p</formula>
    </cfRule>
    <cfRule type="cellIs" dxfId="73" priority="37" operator="equal">
      <formula>GRADE.LTR\A.m</formula>
    </cfRule>
    <cfRule type="cellIs" dxfId="72" priority="38" operator="equal">
      <formula>GRADE.LTR\A</formula>
    </cfRule>
  </conditionalFormatting>
  <conditionalFormatting sqref="N31:N40">
    <cfRule type="cellIs" dxfId="71" priority="63" operator="equal">
      <formula>GRADE.LTR\W</formula>
    </cfRule>
    <cfRule type="cellIs" dxfId="70" priority="64" operator="equal">
      <formula>GRADE.LTR\SP</formula>
    </cfRule>
    <cfRule type="cellIs" dxfId="69" priority="65" operator="equal">
      <formula>GRADE.LTR\P</formula>
    </cfRule>
    <cfRule type="cellIs" dxfId="68" priority="66" operator="equal">
      <formula>GRADE.LTR\F</formula>
    </cfRule>
    <cfRule type="cellIs" dxfId="67" priority="67" operator="equal">
      <formula>GRADE.LTR\D</formula>
    </cfRule>
    <cfRule type="cellIs" dxfId="66" priority="68" operator="equal">
      <formula>GRADE.LTR\C</formula>
    </cfRule>
    <cfRule type="cellIs" dxfId="65" priority="69" operator="equal">
      <formula>GRADE.LTR\C.p</formula>
    </cfRule>
    <cfRule type="cellIs" dxfId="64" priority="70" operator="equal">
      <formula>GRADE.LTR\B.m</formula>
    </cfRule>
    <cfRule type="cellIs" dxfId="63" priority="71" operator="equal">
      <formula>GRADE.LTR\B</formula>
    </cfRule>
    <cfRule type="cellIs" dxfId="62" priority="72" operator="equal">
      <formula>GRADE.LTR\B.p</formula>
    </cfRule>
    <cfRule type="cellIs" dxfId="61" priority="73" operator="equal">
      <formula>GRADE.LTR\A.m</formula>
    </cfRule>
    <cfRule type="cellIs" dxfId="60" priority="74" operator="equal">
      <formula>GRADE.LTR\A</formula>
    </cfRule>
  </conditionalFormatting>
  <conditionalFormatting sqref="N30">
    <cfRule type="cellIs" dxfId="59" priority="15" operator="equal">
      <formula>GRADE.LTR\W</formula>
    </cfRule>
    <cfRule type="cellIs" dxfId="58" priority="16" operator="equal">
      <formula>GRADE.LTR\SP</formula>
    </cfRule>
    <cfRule type="cellIs" dxfId="57" priority="17" operator="equal">
      <formula>GRADE.LTR\P</formula>
    </cfRule>
    <cfRule type="cellIs" dxfId="56" priority="18" operator="equal">
      <formula>GRADE.LTR\F</formula>
    </cfRule>
    <cfRule type="cellIs" dxfId="55" priority="19" operator="equal">
      <formula>GRADE.LTR\D</formula>
    </cfRule>
    <cfRule type="cellIs" dxfId="54" priority="20" operator="equal">
      <formula>GRADE.LTR\C</formula>
    </cfRule>
    <cfRule type="cellIs" dxfId="53" priority="21" operator="equal">
      <formula>GRADE.LTR\C.p</formula>
    </cfRule>
    <cfRule type="cellIs" dxfId="52" priority="22" operator="equal">
      <formula>GRADE.LTR\B.m</formula>
    </cfRule>
    <cfRule type="cellIs" dxfId="51" priority="23" operator="equal">
      <formula>GRADE.LTR\B</formula>
    </cfRule>
    <cfRule type="cellIs" dxfId="50" priority="24" operator="equal">
      <formula>GRADE.LTR\B.p</formula>
    </cfRule>
    <cfRule type="cellIs" dxfId="49" priority="25" operator="equal">
      <formula>GRADE.LTR\A.m</formula>
    </cfRule>
    <cfRule type="cellIs" dxfId="48" priority="26" operator="equal">
      <formula>GRADE.LTR\A</formula>
    </cfRule>
  </conditionalFormatting>
  <conditionalFormatting sqref="N44:N47">
    <cfRule type="cellIs" dxfId="47" priority="51" operator="equal">
      <formula>GRADE.LTR\W</formula>
    </cfRule>
    <cfRule type="cellIs" dxfId="46" priority="52" operator="equal">
      <formula>GRADE.LTR\SP</formula>
    </cfRule>
    <cfRule type="cellIs" dxfId="45" priority="53" operator="equal">
      <formula>GRADE.LTR\P</formula>
    </cfRule>
    <cfRule type="cellIs" dxfId="44" priority="54" operator="equal">
      <formula>GRADE.LTR\F</formula>
    </cfRule>
    <cfRule type="cellIs" dxfId="43" priority="55" operator="equal">
      <formula>GRADE.LTR\D</formula>
    </cfRule>
    <cfRule type="cellIs" dxfId="42" priority="56" operator="equal">
      <formula>GRADE.LTR\C</formula>
    </cfRule>
    <cfRule type="cellIs" dxfId="41" priority="57" operator="equal">
      <formula>GRADE.LTR\C.p</formula>
    </cfRule>
    <cfRule type="cellIs" dxfId="40" priority="58" operator="equal">
      <formula>GRADE.LTR\B.m</formula>
    </cfRule>
    <cfRule type="cellIs" dxfId="39" priority="59" operator="equal">
      <formula>GRADE.LTR\B</formula>
    </cfRule>
    <cfRule type="cellIs" dxfId="38" priority="60" operator="equal">
      <formula>GRADE.LTR\B.p</formula>
    </cfRule>
    <cfRule type="cellIs" dxfId="37" priority="61" operator="equal">
      <formula>GRADE.LTR\A.m</formula>
    </cfRule>
    <cfRule type="cellIs" dxfId="36" priority="62" operator="equal">
      <formula>GRADE.LTR\A</formula>
    </cfRule>
  </conditionalFormatting>
  <conditionalFormatting sqref="N43">
    <cfRule type="cellIs" dxfId="35" priority="3" operator="equal">
      <formula>GRADE.LTR\W</formula>
    </cfRule>
    <cfRule type="cellIs" dxfId="34" priority="4" operator="equal">
      <formula>GRADE.LTR\SP</formula>
    </cfRule>
    <cfRule type="cellIs" dxfId="33" priority="5" operator="equal">
      <formula>GRADE.LTR\P</formula>
    </cfRule>
    <cfRule type="cellIs" dxfId="32" priority="6" operator="equal">
      <formula>GRADE.LTR\F</formula>
    </cfRule>
    <cfRule type="cellIs" dxfId="31" priority="7" operator="equal">
      <formula>GRADE.LTR\D</formula>
    </cfRule>
    <cfRule type="cellIs" dxfId="30" priority="8" operator="equal">
      <formula>GRADE.LTR\C</formula>
    </cfRule>
    <cfRule type="cellIs" dxfId="29" priority="9" operator="equal">
      <formula>GRADE.LTR\C.p</formula>
    </cfRule>
    <cfRule type="cellIs" dxfId="28" priority="10" operator="equal">
      <formula>GRADE.LTR\B.m</formula>
    </cfRule>
    <cfRule type="cellIs" dxfId="27" priority="11" operator="equal">
      <formula>GRADE.LTR\B</formula>
    </cfRule>
    <cfRule type="cellIs" dxfId="26" priority="12" operator="equal">
      <formula>GRADE.LTR\B.p</formula>
    </cfRule>
    <cfRule type="cellIs" dxfId="25" priority="13" operator="equal">
      <formula>GRADE.LTR\A.m</formula>
    </cfRule>
    <cfRule type="cellIs" dxfId="24" priority="14" operator="equal">
      <formula>GRADE.LTR\A</formula>
    </cfRule>
  </conditionalFormatting>
  <conditionalFormatting sqref="A8">
    <cfRule type="cellIs" dxfId="23" priority="1" operator="equal">
      <formula>LVL\REM</formula>
    </cfRule>
    <cfRule type="cellIs" dxfId="22" priority="2" operator="equal">
      <formula>LVL\COL</formula>
    </cfRule>
  </conditionalFormatting>
  <dataValidations count="7">
    <dataValidation showInputMessage="1" showErrorMessage="1" sqref="A4" xr:uid="{00000000-0002-0000-0100-000000000000}"/>
    <dataValidation type="list" showInputMessage="1" sqref="AG2:AG70" xr:uid="{00000000-0002-0000-0100-000001000000}">
      <formula1>SWITCH\CALC</formula1>
    </dataValidation>
    <dataValidation type="list" showInputMessage="1" showErrorMessage="1" errorTitle="INVALID ENTRY" error="Use DropDown List to Select_x000a_View Mode:_x000a_USERS or ADMIN" promptTitle="VIEW MODE" prompt="Toggle Between USERS and ADMIN Modes" sqref="A6" xr:uid="{00000000-0002-0000-0100-000002000000}">
      <formula1>VIEW\LIST</formula1>
    </dataValidation>
    <dataValidation type="list" allowBlank="1" showInputMessage="1" showErrorMessage="1" sqref="CI2:CI98" xr:uid="{00000000-0002-0000-0100-000003000000}">
      <formula1>AP\ChkPt\NUM</formula1>
    </dataValidation>
    <dataValidation type="list" allowBlank="1" showInputMessage="1" showErrorMessage="1" sqref="CJ2:CJ98" xr:uid="{00000000-0002-0000-0100-000004000000}">
      <formula1>"STA, END"</formula1>
    </dataValidation>
    <dataValidation type="list" showInputMessage="1" showErrorMessage="1" errorTitle="! INVALID ENTRY !" error="Select Counselor Search Field in VALIDATION.LISTS" sqref="A8" xr:uid="{00000000-0002-0000-0100-000005000000}">
      <formula1>"CNSLR.CAL, CNSLR.MAN, CNSLR.DIS"</formula1>
    </dataValidation>
    <dataValidation type="list" allowBlank="1" showInputMessage="1" showErrorMessage="1" sqref="EC1 EE1 EG1 EI1" xr:uid="{00000000-0002-0000-0100-000006000000}">
      <formula1>CNSLR\LIST</formula1>
    </dataValidation>
  </dataValidations>
  <hyperlinks>
    <hyperlink ref="DD3" r:id="rId1" xr:uid="{00000000-0004-0000-0100-000000000000}"/>
    <hyperlink ref="DD4" r:id="rId2" xr:uid="{00000000-0004-0000-0100-000001000000}"/>
    <hyperlink ref="DD5" r:id="rId3" xr:uid="{00000000-0004-0000-0100-000002000000}"/>
    <hyperlink ref="DD6" r:id="rId4" xr:uid="{00000000-0004-0000-0100-000003000000}"/>
  </hyperlinks>
  <pageMargins left="0.75" right="0.75" top="1" bottom="1" header="0.5" footer="0.5"/>
  <pageSetup orientation="portrait" horizontalDpi="4294967292" verticalDpi="4294967292" r:id="rId5"/>
  <tableParts count="1">
    <tablePart r:id="rId6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M743"/>
  <sheetViews>
    <sheetView showRowColHeaders="0" topLeftCell="AN1" workbookViewId="0">
      <selection activeCell="AN1" sqref="AN1"/>
    </sheetView>
  </sheetViews>
  <sheetFormatPr defaultRowHeight="15.75"/>
  <cols>
    <col min="1" max="1" width="10.125" hidden="1" customWidth="1"/>
    <col min="2" max="2" width="29" hidden="1" customWidth="1"/>
    <col min="3" max="4" width="10.125" hidden="1" customWidth="1"/>
    <col min="5" max="5" width="24.375" hidden="1" customWidth="1"/>
    <col min="6" max="6" width="16" hidden="1" customWidth="1"/>
    <col min="7" max="7" width="22.75" hidden="1" customWidth="1"/>
    <col min="8" max="8" width="22.875" hidden="1" customWidth="1"/>
    <col min="9" max="9" width="22.25" hidden="1" customWidth="1"/>
    <col min="10" max="10" width="24.625" hidden="1" customWidth="1"/>
    <col min="11" max="11" width="27" hidden="1" customWidth="1"/>
    <col min="12" max="12" width="26.75" hidden="1" customWidth="1"/>
    <col min="13" max="13" width="24.75" hidden="1" customWidth="1"/>
    <col min="14" max="14" width="27.25" hidden="1" customWidth="1"/>
    <col min="15" max="15" width="26.875" hidden="1" customWidth="1"/>
    <col min="16" max="16" width="24.5" hidden="1" customWidth="1"/>
    <col min="17" max="17" width="26.875" hidden="1" customWidth="1"/>
    <col min="18" max="18" width="26.625" hidden="1" customWidth="1"/>
    <col min="19" max="19" width="27.75" hidden="1" customWidth="1"/>
    <col min="20" max="20" width="25.375" hidden="1" customWidth="1"/>
    <col min="21" max="21" width="27.375" hidden="1" customWidth="1"/>
    <col min="22" max="22" width="11.125" hidden="1" customWidth="1"/>
    <col min="23" max="23" width="17.875" hidden="1" customWidth="1"/>
    <col min="24" max="24" width="17.625" hidden="1" customWidth="1"/>
    <col min="25" max="26" width="18.5" hidden="1" customWidth="1"/>
    <col min="27" max="27" width="16.125" hidden="1" customWidth="1"/>
    <col min="28" max="28" width="18.25" hidden="1" customWidth="1"/>
    <col min="29" max="29" width="17.625" hidden="1" customWidth="1"/>
    <col min="30" max="30" width="16" hidden="1" customWidth="1"/>
    <col min="31" max="31" width="18.125" hidden="1" customWidth="1"/>
    <col min="32" max="32" width="17.625" hidden="1" customWidth="1"/>
    <col min="33" max="33" width="16" hidden="1" customWidth="1"/>
    <col min="34" max="34" width="16.125" hidden="1" customWidth="1"/>
    <col min="35" max="35" width="15.875" hidden="1" customWidth="1"/>
    <col min="36" max="36" width="16.625" hidden="1" customWidth="1"/>
    <col min="37" max="37" width="16" hidden="1" customWidth="1"/>
    <col min="38" max="38" width="17" hidden="1" customWidth="1"/>
    <col min="39" max="39" width="11.125" hidden="1" customWidth="1"/>
    <col min="40" max="16384" width="9" style="224"/>
  </cols>
  <sheetData>
    <row r="1" spans="1:39">
      <c r="A1" s="126" t="s">
        <v>1623</v>
      </c>
      <c r="B1" s="126" t="s">
        <v>1624</v>
      </c>
      <c r="C1" s="126" t="s">
        <v>1625</v>
      </c>
      <c r="D1" s="126" t="s">
        <v>1626</v>
      </c>
      <c r="E1" s="126" t="s">
        <v>1627</v>
      </c>
      <c r="F1" s="126" t="s">
        <v>1628</v>
      </c>
      <c r="G1" s="126" t="s">
        <v>1629</v>
      </c>
      <c r="H1" s="126" t="s">
        <v>1630</v>
      </c>
      <c r="I1" s="126" t="s">
        <v>1631</v>
      </c>
      <c r="J1" s="126" t="s">
        <v>1632</v>
      </c>
      <c r="K1" s="126" t="s">
        <v>1633</v>
      </c>
      <c r="L1" s="126" t="s">
        <v>1634</v>
      </c>
      <c r="M1" s="126" t="s">
        <v>1635</v>
      </c>
      <c r="N1" s="126" t="s">
        <v>1636</v>
      </c>
      <c r="O1" s="126" t="s">
        <v>1637</v>
      </c>
      <c r="P1" s="126" t="s">
        <v>1638</v>
      </c>
      <c r="Q1" s="126" t="s">
        <v>1639</v>
      </c>
      <c r="R1" s="126" t="s">
        <v>1640</v>
      </c>
      <c r="S1" s="126" t="s">
        <v>1641</v>
      </c>
      <c r="T1" s="126" t="s">
        <v>1642</v>
      </c>
      <c r="U1" s="126" t="s">
        <v>1643</v>
      </c>
      <c r="V1" s="126" t="s">
        <v>1644</v>
      </c>
      <c r="W1" s="126" t="s">
        <v>1645</v>
      </c>
      <c r="X1" s="126" t="s">
        <v>1646</v>
      </c>
      <c r="Y1" s="126" t="s">
        <v>1647</v>
      </c>
      <c r="Z1" s="126" t="s">
        <v>1648</v>
      </c>
      <c r="AA1" s="126" t="s">
        <v>1649</v>
      </c>
      <c r="AB1" s="126" t="s">
        <v>1650</v>
      </c>
      <c r="AC1" s="126" t="s">
        <v>1651</v>
      </c>
      <c r="AD1" s="126" t="s">
        <v>1652</v>
      </c>
      <c r="AE1" s="126" t="s">
        <v>1653</v>
      </c>
      <c r="AF1" s="126" t="s">
        <v>1654</v>
      </c>
      <c r="AG1" s="126" t="s">
        <v>1655</v>
      </c>
      <c r="AH1" s="126" t="s">
        <v>1656</v>
      </c>
      <c r="AI1" s="126" t="s">
        <v>1657</v>
      </c>
      <c r="AJ1" s="126" t="s">
        <v>1658</v>
      </c>
      <c r="AK1" s="126" t="s">
        <v>1659</v>
      </c>
      <c r="AL1" s="126" t="s">
        <v>1660</v>
      </c>
      <c r="AM1" s="126" t="s">
        <v>1661</v>
      </c>
    </row>
    <row r="2" spans="1:39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 spans="1:39">
      <c r="A3" s="126" t="s">
        <v>8</v>
      </c>
      <c r="B3" s="126" t="s">
        <v>1539</v>
      </c>
      <c r="C3" s="126" t="s">
        <v>3</v>
      </c>
      <c r="D3" s="126" t="s">
        <v>9</v>
      </c>
      <c r="E3" s="126" t="s">
        <v>1622</v>
      </c>
      <c r="F3" s="126" t="s">
        <v>1621</v>
      </c>
      <c r="G3" s="126" t="s">
        <v>1620</v>
      </c>
      <c r="H3" s="126" t="s">
        <v>1619</v>
      </c>
      <c r="I3" s="126" t="s">
        <v>1618</v>
      </c>
      <c r="J3" s="126" t="s">
        <v>1617</v>
      </c>
      <c r="K3" s="126" t="s">
        <v>1943</v>
      </c>
      <c r="L3" s="126" t="s">
        <v>1616</v>
      </c>
      <c r="M3" s="126" t="s">
        <v>1615</v>
      </c>
      <c r="N3" s="126" t="s">
        <v>1667</v>
      </c>
      <c r="O3" s="126" t="s">
        <v>1614</v>
      </c>
      <c r="P3" s="126" t="s">
        <v>1613</v>
      </c>
      <c r="Q3" s="126" t="s">
        <v>1668</v>
      </c>
      <c r="R3" s="126" t="s">
        <v>1612</v>
      </c>
      <c r="S3" s="126" t="s">
        <v>1944</v>
      </c>
      <c r="T3" s="126" t="s">
        <v>1611</v>
      </c>
      <c r="U3" s="126" t="s">
        <v>1610</v>
      </c>
      <c r="V3" s="126"/>
      <c r="W3" s="126" t="s">
        <v>1669</v>
      </c>
      <c r="X3" s="126" t="s">
        <v>1670</v>
      </c>
      <c r="Y3" s="126" t="s">
        <v>1609</v>
      </c>
      <c r="Z3" s="126" t="s">
        <v>1608</v>
      </c>
      <c r="AA3" s="126" t="s">
        <v>1607</v>
      </c>
      <c r="AB3" s="126" t="s">
        <v>1606</v>
      </c>
      <c r="AC3" s="126" t="s">
        <v>1605</v>
      </c>
      <c r="AD3" s="126" t="s">
        <v>1604</v>
      </c>
      <c r="AE3" s="126" t="s">
        <v>1603</v>
      </c>
      <c r="AF3" s="126" t="s">
        <v>1602</v>
      </c>
      <c r="AG3" s="126" t="s">
        <v>1601</v>
      </c>
      <c r="AH3" s="126" t="s">
        <v>1600</v>
      </c>
      <c r="AI3" s="126" t="s">
        <v>1599</v>
      </c>
      <c r="AJ3" s="126" t="s">
        <v>1598</v>
      </c>
      <c r="AK3" s="126" t="s">
        <v>1597</v>
      </c>
      <c r="AL3" s="126" t="s">
        <v>1596</v>
      </c>
      <c r="AM3" s="126" t="s">
        <v>1673</v>
      </c>
    </row>
    <row r="4" spans="1:39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>
        <v>729</v>
      </c>
    </row>
    <row r="5" spans="1:39">
      <c r="A5" s="126" t="s">
        <v>1451</v>
      </c>
      <c r="B5" s="126" t="s">
        <v>1452</v>
      </c>
      <c r="C5" s="126" t="s">
        <v>1711</v>
      </c>
      <c r="D5" s="126" t="s">
        <v>17</v>
      </c>
      <c r="E5" s="126">
        <v>2</v>
      </c>
      <c r="F5" s="126"/>
      <c r="G5" s="126"/>
      <c r="H5" s="126"/>
      <c r="I5" s="126"/>
      <c r="J5" s="126">
        <v>0</v>
      </c>
      <c r="K5" s="126" t="s">
        <v>18</v>
      </c>
      <c r="L5" s="126"/>
      <c r="M5" s="126">
        <v>0</v>
      </c>
      <c r="N5" s="126" t="s">
        <v>18</v>
      </c>
      <c r="O5" s="126"/>
      <c r="P5" s="126">
        <v>0</v>
      </c>
      <c r="Q5" s="126" t="s">
        <v>18</v>
      </c>
      <c r="R5" s="126"/>
      <c r="S5" s="126" t="s">
        <v>30</v>
      </c>
      <c r="T5" s="126" t="s">
        <v>1712</v>
      </c>
      <c r="U5" s="126">
        <v>3.5</v>
      </c>
      <c r="V5" s="126"/>
      <c r="W5" s="126" t="s">
        <v>31</v>
      </c>
      <c r="X5" s="126">
        <v>3.0868944099378899</v>
      </c>
      <c r="Y5" s="126">
        <v>161</v>
      </c>
      <c r="Z5" s="126">
        <v>2</v>
      </c>
      <c r="AA5" s="126">
        <v>0.69565217391304301</v>
      </c>
      <c r="AB5" s="126">
        <v>6.2111801242236003E-3</v>
      </c>
      <c r="AC5" s="126">
        <v>2.4844720496894401E-2</v>
      </c>
      <c r="AD5" s="126">
        <v>3.7267080745341602E-2</v>
      </c>
      <c r="AE5" s="126">
        <v>1.2422360248447201E-2</v>
      </c>
      <c r="AF5" s="126">
        <v>1.2422360248447201E-2</v>
      </c>
      <c r="AG5" s="126">
        <v>0</v>
      </c>
      <c r="AH5" s="126">
        <v>2.4844720496894401E-2</v>
      </c>
      <c r="AI5" s="126">
        <v>0.111801242236025</v>
      </c>
      <c r="AJ5" s="126">
        <v>7.4534161490683204E-2</v>
      </c>
      <c r="AK5" s="126">
        <v>0</v>
      </c>
      <c r="AL5" s="126">
        <v>0</v>
      </c>
      <c r="AM5" s="126"/>
    </row>
    <row r="6" spans="1:39">
      <c r="A6" s="126" t="s">
        <v>1594</v>
      </c>
      <c r="B6" s="126" t="s">
        <v>1726</v>
      </c>
      <c r="C6" s="126" t="s">
        <v>1711</v>
      </c>
      <c r="D6" s="126" t="s">
        <v>17</v>
      </c>
      <c r="E6" s="126">
        <v>4</v>
      </c>
      <c r="F6" s="126">
        <v>0.16666666666666699</v>
      </c>
      <c r="G6" s="126">
        <v>0.33333333333333298</v>
      </c>
      <c r="H6" s="126">
        <v>0.66666666666666696</v>
      </c>
      <c r="I6" s="126">
        <v>0</v>
      </c>
      <c r="J6" s="126">
        <v>1</v>
      </c>
      <c r="K6" s="126" t="s">
        <v>18</v>
      </c>
      <c r="L6" s="126" t="s">
        <v>1710</v>
      </c>
      <c r="M6" s="126">
        <v>0</v>
      </c>
      <c r="N6" s="126" t="s">
        <v>18</v>
      </c>
      <c r="O6" s="126"/>
      <c r="P6" s="126">
        <v>2</v>
      </c>
      <c r="Q6" s="126" t="s">
        <v>18</v>
      </c>
      <c r="R6" s="126">
        <v>0</v>
      </c>
      <c r="S6" s="126" t="s">
        <v>31</v>
      </c>
      <c r="T6" s="126" t="s">
        <v>1715</v>
      </c>
      <c r="U6" s="126">
        <v>3</v>
      </c>
      <c r="V6" s="126"/>
      <c r="W6" s="126" t="s">
        <v>31</v>
      </c>
      <c r="X6" s="126">
        <v>2.9662025316455698</v>
      </c>
      <c r="Y6" s="126">
        <v>79</v>
      </c>
      <c r="Z6" s="126">
        <v>4</v>
      </c>
      <c r="AA6" s="126">
        <v>0.506329113924051</v>
      </c>
      <c r="AB6" s="126">
        <v>0</v>
      </c>
      <c r="AC6" s="126">
        <v>1.26582278481013E-2</v>
      </c>
      <c r="AD6" s="126">
        <v>0.240506329113924</v>
      </c>
      <c r="AE6" s="126">
        <v>0</v>
      </c>
      <c r="AF6" s="126">
        <v>0</v>
      </c>
      <c r="AG6" s="126">
        <v>7.5949367088607597E-2</v>
      </c>
      <c r="AH6" s="126">
        <v>2.53164556962025E-2</v>
      </c>
      <c r="AI6" s="126">
        <v>3.7974683544303799E-2</v>
      </c>
      <c r="AJ6" s="126">
        <v>0.10126582278481</v>
      </c>
      <c r="AK6" s="126">
        <v>0</v>
      </c>
      <c r="AL6" s="126">
        <v>0</v>
      </c>
      <c r="AM6" s="126"/>
    </row>
    <row r="7" spans="1:39">
      <c r="A7" s="126" t="s">
        <v>98</v>
      </c>
      <c r="B7" s="126" t="s">
        <v>100</v>
      </c>
      <c r="C7" s="126" t="s">
        <v>1711</v>
      </c>
      <c r="D7" s="126" t="s">
        <v>17</v>
      </c>
      <c r="E7" s="126">
        <v>0</v>
      </c>
      <c r="F7" s="126"/>
      <c r="G7" s="126"/>
      <c r="H7" s="126"/>
      <c r="I7" s="126"/>
      <c r="J7" s="126">
        <v>0</v>
      </c>
      <c r="K7" s="126" t="s">
        <v>18</v>
      </c>
      <c r="L7" s="126"/>
      <c r="M7" s="126">
        <v>0</v>
      </c>
      <c r="N7" s="126" t="s">
        <v>18</v>
      </c>
      <c r="O7" s="126"/>
      <c r="P7" s="126">
        <v>0</v>
      </c>
      <c r="Q7" s="126" t="s">
        <v>18</v>
      </c>
      <c r="R7" s="126"/>
      <c r="S7" s="126" t="s">
        <v>18</v>
      </c>
      <c r="T7" s="126" t="s">
        <v>1710</v>
      </c>
      <c r="U7" s="126"/>
      <c r="V7" s="126"/>
      <c r="W7" s="126" t="s">
        <v>33</v>
      </c>
      <c r="X7" s="126">
        <v>2.4575</v>
      </c>
      <c r="Y7" s="126">
        <v>8</v>
      </c>
      <c r="Z7" s="126"/>
      <c r="AA7" s="126">
        <v>0.25</v>
      </c>
      <c r="AB7" s="126">
        <v>0</v>
      </c>
      <c r="AC7" s="126">
        <v>0.25</v>
      </c>
      <c r="AD7" s="126">
        <v>0.125</v>
      </c>
      <c r="AE7" s="126">
        <v>0</v>
      </c>
      <c r="AF7" s="126">
        <v>0</v>
      </c>
      <c r="AG7" s="126">
        <v>0.125</v>
      </c>
      <c r="AH7" s="126">
        <v>0</v>
      </c>
      <c r="AI7" s="126">
        <v>0.25</v>
      </c>
      <c r="AJ7" s="126">
        <v>0</v>
      </c>
      <c r="AK7" s="126">
        <v>0</v>
      </c>
      <c r="AL7" s="126">
        <v>0</v>
      </c>
      <c r="AM7" s="126"/>
    </row>
    <row r="8" spans="1:39">
      <c r="A8" s="126" t="s">
        <v>94</v>
      </c>
      <c r="B8" s="126" t="s">
        <v>95</v>
      </c>
      <c r="C8" s="126" t="s">
        <v>1711</v>
      </c>
      <c r="D8" s="126" t="s">
        <v>17</v>
      </c>
      <c r="E8" s="126">
        <v>173</v>
      </c>
      <c r="F8" s="126">
        <v>1.6361969199697</v>
      </c>
      <c r="G8" s="126">
        <v>0.74117647058823499</v>
      </c>
      <c r="H8" s="126">
        <v>0.23529411764705899</v>
      </c>
      <c r="I8" s="126">
        <v>2.3529411764705899E-2</v>
      </c>
      <c r="J8" s="126">
        <v>1</v>
      </c>
      <c r="K8" s="126" t="s">
        <v>21</v>
      </c>
      <c r="L8" s="126" t="s">
        <v>1728</v>
      </c>
      <c r="M8" s="126">
        <v>40</v>
      </c>
      <c r="N8" s="126" t="s">
        <v>32</v>
      </c>
      <c r="O8" s="126" t="s">
        <v>1729</v>
      </c>
      <c r="P8" s="126">
        <v>47</v>
      </c>
      <c r="Q8" s="126" t="s">
        <v>21</v>
      </c>
      <c r="R8" s="126">
        <v>2.0785106382978702</v>
      </c>
      <c r="S8" s="126" t="s">
        <v>32</v>
      </c>
      <c r="T8" s="126" t="s">
        <v>1945</v>
      </c>
      <c r="U8" s="126">
        <v>2.6026506024096401</v>
      </c>
      <c r="V8" s="126"/>
      <c r="W8" s="126" t="s">
        <v>32</v>
      </c>
      <c r="X8" s="126">
        <v>2.6648024012006002</v>
      </c>
      <c r="Y8" s="126">
        <v>1999</v>
      </c>
      <c r="Z8" s="126">
        <v>174</v>
      </c>
      <c r="AA8" s="126">
        <v>0.37568784392196097</v>
      </c>
      <c r="AB8" s="126">
        <v>5.1025512756378198E-2</v>
      </c>
      <c r="AC8" s="126">
        <v>5.4527263631815898E-2</v>
      </c>
      <c r="AD8" s="126">
        <v>0.12656328164082001</v>
      </c>
      <c r="AE8" s="126">
        <v>3.2016008004001999E-2</v>
      </c>
      <c r="AF8" s="126">
        <v>3.7518759379689903E-2</v>
      </c>
      <c r="AG8" s="126">
        <v>9.8549274637318704E-2</v>
      </c>
      <c r="AH8" s="126">
        <v>4.1520760380190098E-2</v>
      </c>
      <c r="AI8" s="126">
        <v>8.2541270635317701E-2</v>
      </c>
      <c r="AJ8" s="126">
        <v>9.7048524262131106E-2</v>
      </c>
      <c r="AK8" s="126">
        <v>1.0005002501250601E-3</v>
      </c>
      <c r="AL8" s="126">
        <v>0</v>
      </c>
      <c r="AM8" s="126"/>
    </row>
    <row r="9" spans="1:39">
      <c r="A9" s="126" t="s">
        <v>96</v>
      </c>
      <c r="B9" s="126" t="s">
        <v>97</v>
      </c>
      <c r="C9" s="126" t="s">
        <v>1711</v>
      </c>
      <c r="D9" s="126" t="s">
        <v>17</v>
      </c>
      <c r="E9" s="126">
        <v>82</v>
      </c>
      <c r="F9" s="126">
        <v>1.99222420918773</v>
      </c>
      <c r="G9" s="126">
        <v>0.80555555555555602</v>
      </c>
      <c r="H9" s="126">
        <v>0.194444444444444</v>
      </c>
      <c r="I9" s="126">
        <v>0</v>
      </c>
      <c r="J9" s="126">
        <v>0</v>
      </c>
      <c r="K9" s="126" t="s">
        <v>18</v>
      </c>
      <c r="L9" s="126"/>
      <c r="M9" s="126">
        <v>11</v>
      </c>
      <c r="N9" s="126" t="s">
        <v>30</v>
      </c>
      <c r="O9" s="126" t="s">
        <v>1730</v>
      </c>
      <c r="P9" s="126">
        <v>23</v>
      </c>
      <c r="Q9" s="126" t="s">
        <v>33</v>
      </c>
      <c r="R9" s="126">
        <v>2.3043478260869601</v>
      </c>
      <c r="S9" s="126" t="s">
        <v>31</v>
      </c>
      <c r="T9" s="126" t="s">
        <v>1946</v>
      </c>
      <c r="U9" s="126">
        <v>2.8439999999999999</v>
      </c>
      <c r="V9" s="126"/>
      <c r="W9" s="126" t="s">
        <v>31</v>
      </c>
      <c r="X9" s="126">
        <v>3.0579892141756506</v>
      </c>
      <c r="Y9" s="126">
        <v>1298</v>
      </c>
      <c r="Z9" s="126">
        <v>82</v>
      </c>
      <c r="AA9" s="126">
        <v>0.47611710323574702</v>
      </c>
      <c r="AB9" s="126">
        <v>5.8551617873651797E-2</v>
      </c>
      <c r="AC9" s="126">
        <v>7.6271186440677999E-2</v>
      </c>
      <c r="AD9" s="126">
        <v>0.12557781201849</v>
      </c>
      <c r="AE9" s="126">
        <v>2.38828967642527E-2</v>
      </c>
      <c r="AF9" s="126">
        <v>2.0801232665639401E-2</v>
      </c>
      <c r="AG9" s="126">
        <v>7.7041602465331302E-2</v>
      </c>
      <c r="AH9" s="126">
        <v>3.0816640986132501E-2</v>
      </c>
      <c r="AI9" s="126">
        <v>4.3913713405238801E-2</v>
      </c>
      <c r="AJ9" s="126">
        <v>6.08628659476117E-2</v>
      </c>
      <c r="AK9" s="126">
        <v>5.3929121725731898E-3</v>
      </c>
      <c r="AL9" s="126">
        <v>0</v>
      </c>
      <c r="AM9" s="126"/>
    </row>
    <row r="10" spans="1:39">
      <c r="A10" s="126" t="s">
        <v>1587</v>
      </c>
      <c r="B10" s="126" t="s">
        <v>1731</v>
      </c>
      <c r="C10" s="126" t="s">
        <v>1711</v>
      </c>
      <c r="D10" s="126" t="s">
        <v>17</v>
      </c>
      <c r="E10" s="126">
        <v>0</v>
      </c>
      <c r="F10" s="126"/>
      <c r="G10" s="126"/>
      <c r="H10" s="126"/>
      <c r="I10" s="126"/>
      <c r="J10" s="126">
        <v>0</v>
      </c>
      <c r="K10" s="126" t="s">
        <v>18</v>
      </c>
      <c r="L10" s="126"/>
      <c r="M10" s="126">
        <v>0</v>
      </c>
      <c r="N10" s="126" t="s">
        <v>18</v>
      </c>
      <c r="O10" s="126"/>
      <c r="P10" s="126">
        <v>0</v>
      </c>
      <c r="Q10" s="126" t="s">
        <v>18</v>
      </c>
      <c r="R10" s="126"/>
      <c r="S10" s="126" t="s">
        <v>18</v>
      </c>
      <c r="T10" s="126" t="s">
        <v>1710</v>
      </c>
      <c r="U10" s="126"/>
      <c r="V10" s="126"/>
      <c r="W10" s="126" t="s">
        <v>28</v>
      </c>
      <c r="X10" s="126">
        <v>4</v>
      </c>
      <c r="Y10" s="126">
        <v>6</v>
      </c>
      <c r="Z10" s="126"/>
      <c r="AA10" s="126">
        <v>1</v>
      </c>
      <c r="AB10" s="126">
        <v>0</v>
      </c>
      <c r="AC10" s="126">
        <v>0</v>
      </c>
      <c r="AD10" s="126">
        <v>0</v>
      </c>
      <c r="AE10" s="126">
        <v>0</v>
      </c>
      <c r="AF10" s="126">
        <v>0</v>
      </c>
      <c r="AG10" s="126">
        <v>0</v>
      </c>
      <c r="AH10" s="126">
        <v>0</v>
      </c>
      <c r="AI10" s="126">
        <v>0</v>
      </c>
      <c r="AJ10" s="126">
        <v>0</v>
      </c>
      <c r="AK10" s="126">
        <v>0</v>
      </c>
      <c r="AL10" s="126">
        <v>0</v>
      </c>
      <c r="AM10" s="126"/>
    </row>
    <row r="11" spans="1:39">
      <c r="A11" s="126" t="s">
        <v>101</v>
      </c>
      <c r="B11" s="126" t="s">
        <v>102</v>
      </c>
      <c r="C11" s="126" t="s">
        <v>1711</v>
      </c>
      <c r="D11" s="126" t="s">
        <v>17</v>
      </c>
      <c r="E11" s="126">
        <v>0</v>
      </c>
      <c r="F11" s="126"/>
      <c r="G11" s="126"/>
      <c r="H11" s="126"/>
      <c r="I11" s="126"/>
      <c r="J11" s="126">
        <v>0</v>
      </c>
      <c r="K11" s="126" t="s">
        <v>18</v>
      </c>
      <c r="L11" s="126"/>
      <c r="M11" s="126">
        <v>0</v>
      </c>
      <c r="N11" s="126" t="s">
        <v>18</v>
      </c>
      <c r="O11" s="126"/>
      <c r="P11" s="126">
        <v>0</v>
      </c>
      <c r="Q11" s="126" t="s">
        <v>18</v>
      </c>
      <c r="R11" s="126"/>
      <c r="S11" s="126" t="s">
        <v>18</v>
      </c>
      <c r="T11" s="126" t="s">
        <v>1710</v>
      </c>
      <c r="U11" s="126"/>
      <c r="V11" s="126"/>
      <c r="W11" s="126" t="s">
        <v>30</v>
      </c>
      <c r="X11" s="126">
        <v>3.2166666666666699</v>
      </c>
      <c r="Y11" s="126">
        <v>108</v>
      </c>
      <c r="Z11" s="126"/>
      <c r="AA11" s="126">
        <v>0.407407407407407</v>
      </c>
      <c r="AB11" s="126">
        <v>0.18518518518518501</v>
      </c>
      <c r="AC11" s="126">
        <v>8.3333333333333301E-2</v>
      </c>
      <c r="AD11" s="126">
        <v>0.12037037037037</v>
      </c>
      <c r="AE11" s="126">
        <v>8.3333333333333301E-2</v>
      </c>
      <c r="AF11" s="126">
        <v>0</v>
      </c>
      <c r="AG11" s="126">
        <v>1.85185185185185E-2</v>
      </c>
      <c r="AH11" s="126">
        <v>9.2592592592592605E-3</v>
      </c>
      <c r="AI11" s="126">
        <v>1.85185185185185E-2</v>
      </c>
      <c r="AJ11" s="126">
        <v>7.4074074074074098E-2</v>
      </c>
      <c r="AK11" s="126">
        <v>0</v>
      </c>
      <c r="AL11" s="126">
        <v>0</v>
      </c>
      <c r="AM11" s="126"/>
    </row>
    <row r="12" spans="1:39">
      <c r="A12" s="126" t="s">
        <v>103</v>
      </c>
      <c r="B12" s="126" t="s">
        <v>104</v>
      </c>
      <c r="C12" s="126" t="s">
        <v>1711</v>
      </c>
      <c r="D12" s="126" t="s">
        <v>17</v>
      </c>
      <c r="E12" s="126">
        <v>0</v>
      </c>
      <c r="F12" s="126"/>
      <c r="G12" s="126"/>
      <c r="H12" s="126"/>
      <c r="I12" s="126"/>
      <c r="J12" s="126">
        <v>0</v>
      </c>
      <c r="K12" s="126" t="s">
        <v>18</v>
      </c>
      <c r="L12" s="126"/>
      <c r="M12" s="126">
        <v>0</v>
      </c>
      <c r="N12" s="126" t="s">
        <v>18</v>
      </c>
      <c r="O12" s="126"/>
      <c r="P12" s="126">
        <v>0</v>
      </c>
      <c r="Q12" s="126" t="s">
        <v>18</v>
      </c>
      <c r="R12" s="126"/>
      <c r="S12" s="126" t="s">
        <v>18</v>
      </c>
      <c r="T12" s="126" t="s">
        <v>1710</v>
      </c>
      <c r="U12" s="126"/>
      <c r="V12" s="126"/>
      <c r="W12" s="126" t="s">
        <v>30</v>
      </c>
      <c r="X12" s="126">
        <v>3.4371428571428599</v>
      </c>
      <c r="Y12" s="126">
        <v>42</v>
      </c>
      <c r="Z12" s="126"/>
      <c r="AA12" s="126">
        <v>0.5</v>
      </c>
      <c r="AB12" s="126">
        <v>0.214285714285714</v>
      </c>
      <c r="AC12" s="126">
        <v>7.1428571428571397E-2</v>
      </c>
      <c r="AD12" s="126">
        <v>4.7619047619047603E-2</v>
      </c>
      <c r="AE12" s="126">
        <v>7.1428571428571397E-2</v>
      </c>
      <c r="AF12" s="126">
        <v>2.3809523809523801E-2</v>
      </c>
      <c r="AG12" s="126">
        <v>0</v>
      </c>
      <c r="AH12" s="126">
        <v>2.3809523809523801E-2</v>
      </c>
      <c r="AI12" s="126">
        <v>0</v>
      </c>
      <c r="AJ12" s="126">
        <v>4.7619047619047603E-2</v>
      </c>
      <c r="AK12" s="126">
        <v>0</v>
      </c>
      <c r="AL12" s="126">
        <v>0</v>
      </c>
      <c r="AM12" s="126"/>
    </row>
    <row r="13" spans="1:39">
      <c r="A13" s="126" t="s">
        <v>105</v>
      </c>
      <c r="B13" s="126" t="s">
        <v>106</v>
      </c>
      <c r="C13" s="126" t="s">
        <v>1711</v>
      </c>
      <c r="D13" s="126" t="s">
        <v>17</v>
      </c>
      <c r="E13" s="126">
        <v>0</v>
      </c>
      <c r="F13" s="126"/>
      <c r="G13" s="126"/>
      <c r="H13" s="126"/>
      <c r="I13" s="126"/>
      <c r="J13" s="126">
        <v>0</v>
      </c>
      <c r="K13" s="126" t="s">
        <v>18</v>
      </c>
      <c r="L13" s="126"/>
      <c r="M13" s="126">
        <v>0</v>
      </c>
      <c r="N13" s="126" t="s">
        <v>18</v>
      </c>
      <c r="O13" s="126"/>
      <c r="P13" s="126">
        <v>0</v>
      </c>
      <c r="Q13" s="126" t="s">
        <v>18</v>
      </c>
      <c r="R13" s="126"/>
      <c r="S13" s="126" t="s">
        <v>18</v>
      </c>
      <c r="T13" s="126" t="s">
        <v>1710</v>
      </c>
      <c r="U13" s="126"/>
      <c r="V13" s="126"/>
      <c r="W13" s="126" t="s">
        <v>29</v>
      </c>
      <c r="X13" s="126">
        <v>3.6675</v>
      </c>
      <c r="Y13" s="126">
        <v>4</v>
      </c>
      <c r="Z13" s="126"/>
      <c r="AA13" s="126">
        <v>0.5</v>
      </c>
      <c r="AB13" s="126">
        <v>0.25</v>
      </c>
      <c r="AC13" s="126">
        <v>0</v>
      </c>
      <c r="AD13" s="126">
        <v>0.25</v>
      </c>
      <c r="AE13" s="126">
        <v>0</v>
      </c>
      <c r="AF13" s="126">
        <v>0</v>
      </c>
      <c r="AG13" s="126">
        <v>0</v>
      </c>
      <c r="AH13" s="126">
        <v>0</v>
      </c>
      <c r="AI13" s="126">
        <v>0</v>
      </c>
      <c r="AJ13" s="126">
        <v>0</v>
      </c>
      <c r="AK13" s="126">
        <v>0</v>
      </c>
      <c r="AL13" s="126">
        <v>0</v>
      </c>
      <c r="AM13" s="126"/>
    </row>
    <row r="14" spans="1:39">
      <c r="A14" s="126" t="s">
        <v>147</v>
      </c>
      <c r="B14" s="126" t="s">
        <v>148</v>
      </c>
      <c r="C14" s="126" t="s">
        <v>1711</v>
      </c>
      <c r="D14" s="126" t="s">
        <v>17</v>
      </c>
      <c r="E14" s="126">
        <v>0</v>
      </c>
      <c r="F14" s="126"/>
      <c r="G14" s="126"/>
      <c r="H14" s="126"/>
      <c r="I14" s="126"/>
      <c r="J14" s="126">
        <v>0</v>
      </c>
      <c r="K14" s="126" t="s">
        <v>18</v>
      </c>
      <c r="L14" s="126"/>
      <c r="M14" s="126">
        <v>0</v>
      </c>
      <c r="N14" s="126" t="s">
        <v>18</v>
      </c>
      <c r="O14" s="126"/>
      <c r="P14" s="126">
        <v>0</v>
      </c>
      <c r="Q14" s="126" t="s">
        <v>18</v>
      </c>
      <c r="R14" s="126"/>
      <c r="S14" s="126" t="s">
        <v>18</v>
      </c>
      <c r="T14" s="126" t="s">
        <v>1710</v>
      </c>
      <c r="U14" s="126"/>
      <c r="V14" s="126"/>
      <c r="W14" s="126" t="s">
        <v>30</v>
      </c>
      <c r="X14" s="126">
        <v>3.3729661016949102</v>
      </c>
      <c r="Y14" s="126">
        <v>118</v>
      </c>
      <c r="Z14" s="126"/>
      <c r="AA14" s="126">
        <v>0.63559322033898302</v>
      </c>
      <c r="AB14" s="126">
        <v>8.4745762711864403E-2</v>
      </c>
      <c r="AC14" s="126">
        <v>5.93220338983051E-2</v>
      </c>
      <c r="AD14" s="126">
        <v>8.4745762711864403E-2</v>
      </c>
      <c r="AE14" s="126">
        <v>0</v>
      </c>
      <c r="AF14" s="126">
        <v>0</v>
      </c>
      <c r="AG14" s="126">
        <v>3.3898305084745797E-2</v>
      </c>
      <c r="AH14" s="126">
        <v>0</v>
      </c>
      <c r="AI14" s="126">
        <v>4.2372881355932202E-2</v>
      </c>
      <c r="AJ14" s="126">
        <v>5.0847457627118703E-2</v>
      </c>
      <c r="AK14" s="126">
        <v>0</v>
      </c>
      <c r="AL14" s="126">
        <v>0</v>
      </c>
      <c r="AM14" s="126"/>
    </row>
    <row r="15" spans="1:39">
      <c r="A15" s="126" t="s">
        <v>107</v>
      </c>
      <c r="B15" s="126" t="s">
        <v>108</v>
      </c>
      <c r="C15" s="126" t="s">
        <v>1711</v>
      </c>
      <c r="D15" s="126" t="s">
        <v>17</v>
      </c>
      <c r="E15" s="126">
        <v>4</v>
      </c>
      <c r="F15" s="126">
        <v>1</v>
      </c>
      <c r="G15" s="126">
        <v>1</v>
      </c>
      <c r="H15" s="126">
        <v>0</v>
      </c>
      <c r="I15" s="126">
        <v>0</v>
      </c>
      <c r="J15" s="126">
        <v>0</v>
      </c>
      <c r="K15" s="126" t="s">
        <v>18</v>
      </c>
      <c r="L15" s="126"/>
      <c r="M15" s="126">
        <v>1</v>
      </c>
      <c r="N15" s="126" t="s">
        <v>25</v>
      </c>
      <c r="O15" s="126" t="s">
        <v>1715</v>
      </c>
      <c r="P15" s="126">
        <v>3</v>
      </c>
      <c r="Q15" s="126" t="s">
        <v>18</v>
      </c>
      <c r="R15" s="126">
        <v>0.33333333333333298</v>
      </c>
      <c r="S15" s="126" t="s">
        <v>18</v>
      </c>
      <c r="T15" s="126" t="s">
        <v>1710</v>
      </c>
      <c r="U15" s="126"/>
      <c r="V15" s="126"/>
      <c r="W15" s="126" t="s">
        <v>32</v>
      </c>
      <c r="X15" s="126">
        <v>2.7447766323024099</v>
      </c>
      <c r="Y15" s="126">
        <v>291</v>
      </c>
      <c r="Z15" s="126">
        <v>4</v>
      </c>
      <c r="AA15" s="126">
        <v>0.353951890034364</v>
      </c>
      <c r="AB15" s="126">
        <v>9.96563573883162E-2</v>
      </c>
      <c r="AC15" s="126">
        <v>8.2474226804123696E-2</v>
      </c>
      <c r="AD15" s="126">
        <v>8.9347079037800703E-2</v>
      </c>
      <c r="AE15" s="126">
        <v>7.2164948453608185E-2</v>
      </c>
      <c r="AF15" s="126">
        <v>2.40549828178694E-2</v>
      </c>
      <c r="AG15" s="126">
        <v>6.18556701030928E-2</v>
      </c>
      <c r="AH15" s="126">
        <v>4.8109965635738799E-2</v>
      </c>
      <c r="AI15" s="126">
        <v>0.109965635738832</v>
      </c>
      <c r="AJ15" s="126">
        <v>3.78006872852234E-2</v>
      </c>
      <c r="AK15" s="126">
        <v>0</v>
      </c>
      <c r="AL15" s="126">
        <v>0</v>
      </c>
      <c r="AM15" s="126"/>
    </row>
    <row r="16" spans="1:39">
      <c r="A16" s="126" t="s">
        <v>109</v>
      </c>
      <c r="B16" s="126" t="s">
        <v>110</v>
      </c>
      <c r="C16" s="126" t="s">
        <v>1711</v>
      </c>
      <c r="D16" s="126" t="s">
        <v>17</v>
      </c>
      <c r="E16" s="126">
        <v>1</v>
      </c>
      <c r="F16" s="126">
        <v>-0.14163090128755401</v>
      </c>
      <c r="G16" s="126">
        <v>0</v>
      </c>
      <c r="H16" s="126">
        <v>0</v>
      </c>
      <c r="I16" s="126">
        <v>1</v>
      </c>
      <c r="J16" s="126">
        <v>0</v>
      </c>
      <c r="K16" s="126" t="s">
        <v>18</v>
      </c>
      <c r="L16" s="126"/>
      <c r="M16" s="126">
        <v>0</v>
      </c>
      <c r="N16" s="126" t="s">
        <v>18</v>
      </c>
      <c r="O16" s="126"/>
      <c r="P16" s="126">
        <v>0</v>
      </c>
      <c r="Q16" s="126" t="s">
        <v>18</v>
      </c>
      <c r="R16" s="126"/>
      <c r="S16" s="126" t="s">
        <v>18</v>
      </c>
      <c r="T16" s="126" t="s">
        <v>1710</v>
      </c>
      <c r="U16" s="126"/>
      <c r="V16" s="126"/>
      <c r="W16" s="126" t="s">
        <v>31</v>
      </c>
      <c r="X16" s="126">
        <v>2.9645454545454499</v>
      </c>
      <c r="Y16" s="126">
        <v>132</v>
      </c>
      <c r="Z16" s="126">
        <v>1</v>
      </c>
      <c r="AA16" s="126">
        <v>0.439393939393939</v>
      </c>
      <c r="AB16" s="126">
        <v>7.5757575757575801E-2</v>
      </c>
      <c r="AC16" s="126">
        <v>9.0909090909090898E-2</v>
      </c>
      <c r="AD16" s="126">
        <v>9.0909090909090898E-2</v>
      </c>
      <c r="AE16" s="126">
        <v>4.5454545454545497E-2</v>
      </c>
      <c r="AF16" s="126">
        <v>6.0606060606060601E-2</v>
      </c>
      <c r="AG16" s="126">
        <v>2.27272727272727E-2</v>
      </c>
      <c r="AH16" s="126">
        <v>4.5454545454545497E-2</v>
      </c>
      <c r="AI16" s="126">
        <v>9.8484848484848495E-2</v>
      </c>
      <c r="AJ16" s="126">
        <v>3.03030303030303E-2</v>
      </c>
      <c r="AK16" s="126">
        <v>0</v>
      </c>
      <c r="AL16" s="126">
        <v>0</v>
      </c>
      <c r="AM16" s="126"/>
    </row>
    <row r="17" spans="1:39">
      <c r="A17" s="126" t="s">
        <v>111</v>
      </c>
      <c r="B17" s="126" t="s">
        <v>112</v>
      </c>
      <c r="C17" s="126" t="s">
        <v>1711</v>
      </c>
      <c r="D17" s="126" t="s">
        <v>17</v>
      </c>
      <c r="E17" s="126">
        <v>36</v>
      </c>
      <c r="F17" s="126">
        <v>1.5871428571428601</v>
      </c>
      <c r="G17" s="126">
        <v>0.61904761904761896</v>
      </c>
      <c r="H17" s="126">
        <v>0.28571428571428598</v>
      </c>
      <c r="I17" s="126">
        <v>9.5238095238095205E-2</v>
      </c>
      <c r="J17" s="126">
        <v>0</v>
      </c>
      <c r="K17" s="126" t="s">
        <v>18</v>
      </c>
      <c r="L17" s="126"/>
      <c r="M17" s="126">
        <v>2</v>
      </c>
      <c r="N17" s="126" t="s">
        <v>25</v>
      </c>
      <c r="O17" s="126" t="s">
        <v>1715</v>
      </c>
      <c r="P17" s="126">
        <v>22</v>
      </c>
      <c r="Q17" s="126" t="s">
        <v>21</v>
      </c>
      <c r="R17" s="126">
        <v>1.6059090909090901</v>
      </c>
      <c r="S17" s="126" t="s">
        <v>33</v>
      </c>
      <c r="T17" s="126" t="s">
        <v>1947</v>
      </c>
      <c r="U17" s="126">
        <v>2.3333333333333299</v>
      </c>
      <c r="V17" s="126"/>
      <c r="W17" s="126" t="s">
        <v>32</v>
      </c>
      <c r="X17" s="126">
        <v>2.61683913452493</v>
      </c>
      <c r="Y17" s="126">
        <v>1063</v>
      </c>
      <c r="Z17" s="126">
        <v>37</v>
      </c>
      <c r="AA17" s="126">
        <v>0.267168391345249</v>
      </c>
      <c r="AB17" s="126">
        <v>9.5014111006585106E-2</v>
      </c>
      <c r="AC17" s="126">
        <v>0.10536218250235201</v>
      </c>
      <c r="AD17" s="126">
        <v>0.147695202257761</v>
      </c>
      <c r="AE17" s="126">
        <v>5.9266227657572897E-2</v>
      </c>
      <c r="AF17" s="126">
        <v>3.9510818438381903E-2</v>
      </c>
      <c r="AG17" s="126">
        <v>6.3969896519285002E-2</v>
      </c>
      <c r="AH17" s="126">
        <v>2.53998118532455E-2</v>
      </c>
      <c r="AI17" s="126">
        <v>0.11759172154280299</v>
      </c>
      <c r="AJ17" s="126">
        <v>6.5851364063969894E-2</v>
      </c>
      <c r="AK17" s="126">
        <v>9.4073377234242701E-4</v>
      </c>
      <c r="AL17" s="126">
        <v>0</v>
      </c>
      <c r="AM17" s="126"/>
    </row>
    <row r="18" spans="1:39">
      <c r="A18" s="126" t="s">
        <v>113</v>
      </c>
      <c r="B18" s="126" t="s">
        <v>114</v>
      </c>
      <c r="C18" s="126" t="s">
        <v>1711</v>
      </c>
      <c r="D18" s="126" t="s">
        <v>17</v>
      </c>
      <c r="E18" s="126">
        <v>7</v>
      </c>
      <c r="F18" s="126">
        <v>1.335</v>
      </c>
      <c r="G18" s="126">
        <v>0.5</v>
      </c>
      <c r="H18" s="126">
        <v>0.25</v>
      </c>
      <c r="I18" s="126">
        <v>0.25</v>
      </c>
      <c r="J18" s="126">
        <v>1</v>
      </c>
      <c r="K18" s="126" t="s">
        <v>21</v>
      </c>
      <c r="L18" s="126" t="s">
        <v>1733</v>
      </c>
      <c r="M18" s="126">
        <v>0</v>
      </c>
      <c r="N18" s="126" t="s">
        <v>18</v>
      </c>
      <c r="O18" s="126"/>
      <c r="P18" s="126">
        <v>3</v>
      </c>
      <c r="Q18" s="126" t="s">
        <v>21</v>
      </c>
      <c r="R18" s="126">
        <v>2.1133333333333306</v>
      </c>
      <c r="S18" s="126" t="s">
        <v>32</v>
      </c>
      <c r="T18" s="126" t="s">
        <v>1711</v>
      </c>
      <c r="U18" s="126">
        <v>2.78</v>
      </c>
      <c r="V18" s="126"/>
      <c r="W18" s="126" t="s">
        <v>31</v>
      </c>
      <c r="X18" s="126">
        <v>2.9432291666666699</v>
      </c>
      <c r="Y18" s="126">
        <v>192</v>
      </c>
      <c r="Z18" s="126">
        <v>8</v>
      </c>
      <c r="AA18" s="126">
        <v>0.36458333333333298</v>
      </c>
      <c r="AB18" s="126">
        <v>0.16666666666666699</v>
      </c>
      <c r="AC18" s="126">
        <v>6.25E-2</v>
      </c>
      <c r="AD18" s="126">
        <v>9.8958333333333301E-2</v>
      </c>
      <c r="AE18" s="126">
        <v>6.7708333333333301E-2</v>
      </c>
      <c r="AF18" s="126">
        <v>1.5625E-2</v>
      </c>
      <c r="AG18" s="126">
        <v>5.2083333333333301E-2</v>
      </c>
      <c r="AH18" s="126">
        <v>4.6875E-2</v>
      </c>
      <c r="AI18" s="126">
        <v>4.6875E-2</v>
      </c>
      <c r="AJ18" s="126">
        <v>7.8125E-2</v>
      </c>
      <c r="AK18" s="126">
        <v>0</v>
      </c>
      <c r="AL18" s="126">
        <v>0</v>
      </c>
      <c r="AM18" s="126"/>
    </row>
    <row r="19" spans="1:39">
      <c r="A19" s="126" t="s">
        <v>115</v>
      </c>
      <c r="B19" s="126" t="s">
        <v>116</v>
      </c>
      <c r="C19" s="126" t="s">
        <v>1711</v>
      </c>
      <c r="D19" s="126" t="s">
        <v>17</v>
      </c>
      <c r="E19" s="126">
        <v>1</v>
      </c>
      <c r="F19" s="126"/>
      <c r="G19" s="126"/>
      <c r="H19" s="126"/>
      <c r="I19" s="126"/>
      <c r="J19" s="126">
        <v>0</v>
      </c>
      <c r="K19" s="126" t="s">
        <v>18</v>
      </c>
      <c r="L19" s="126"/>
      <c r="M19" s="126">
        <v>0</v>
      </c>
      <c r="N19" s="126" t="s">
        <v>18</v>
      </c>
      <c r="O19" s="126"/>
      <c r="P19" s="126">
        <v>0</v>
      </c>
      <c r="Q19" s="126" t="s">
        <v>18</v>
      </c>
      <c r="R19" s="126"/>
      <c r="S19" s="126" t="s">
        <v>21</v>
      </c>
      <c r="T19" s="126" t="s">
        <v>1715</v>
      </c>
      <c r="U19" s="126">
        <v>2</v>
      </c>
      <c r="V19" s="126"/>
      <c r="W19" s="126" t="s">
        <v>31</v>
      </c>
      <c r="X19" s="126">
        <v>3.0731999999999999</v>
      </c>
      <c r="Y19" s="126">
        <v>100</v>
      </c>
      <c r="Z19" s="126">
        <v>1</v>
      </c>
      <c r="AA19" s="126">
        <v>0.38</v>
      </c>
      <c r="AB19" s="126">
        <v>7.0000000000000007E-2</v>
      </c>
      <c r="AC19" s="126">
        <v>0.14000000000000001</v>
      </c>
      <c r="AD19" s="126">
        <v>0.13</v>
      </c>
      <c r="AE19" s="126">
        <v>0.05</v>
      </c>
      <c r="AF19" s="126">
        <v>0.02</v>
      </c>
      <c r="AG19" s="126">
        <v>0.11</v>
      </c>
      <c r="AH19" s="126">
        <v>0.04</v>
      </c>
      <c r="AI19" s="126">
        <v>0.02</v>
      </c>
      <c r="AJ19" s="126">
        <v>0.04</v>
      </c>
      <c r="AK19" s="126">
        <v>0</v>
      </c>
      <c r="AL19" s="126">
        <v>0</v>
      </c>
      <c r="AM19" s="126"/>
    </row>
    <row r="20" spans="1:39">
      <c r="A20" s="126" t="s">
        <v>117</v>
      </c>
      <c r="B20" s="126" t="s">
        <v>118</v>
      </c>
      <c r="C20" s="126" t="s">
        <v>1711</v>
      </c>
      <c r="D20" s="126" t="s">
        <v>17</v>
      </c>
      <c r="E20" s="126">
        <v>18</v>
      </c>
      <c r="F20" s="126">
        <v>1.6963636363636401</v>
      </c>
      <c r="G20" s="126">
        <v>0.63636363636363602</v>
      </c>
      <c r="H20" s="126">
        <v>0.36363636363636398</v>
      </c>
      <c r="I20" s="126">
        <v>0</v>
      </c>
      <c r="J20" s="126">
        <v>0</v>
      </c>
      <c r="K20" s="126" t="s">
        <v>18</v>
      </c>
      <c r="L20" s="126"/>
      <c r="M20" s="126">
        <v>1</v>
      </c>
      <c r="N20" s="126" t="s">
        <v>31</v>
      </c>
      <c r="O20" s="126" t="s">
        <v>1711</v>
      </c>
      <c r="P20" s="126">
        <v>11</v>
      </c>
      <c r="Q20" s="126" t="s">
        <v>21</v>
      </c>
      <c r="R20" s="126">
        <v>1.6054545454545499</v>
      </c>
      <c r="S20" s="126" t="s">
        <v>33</v>
      </c>
      <c r="T20" s="126" t="s">
        <v>1844</v>
      </c>
      <c r="U20" s="126">
        <v>2.3883333333333301</v>
      </c>
      <c r="V20" s="126"/>
      <c r="W20" s="126" t="s">
        <v>32</v>
      </c>
      <c r="X20" s="126">
        <v>2.8349756690997601</v>
      </c>
      <c r="Y20" s="126">
        <v>822</v>
      </c>
      <c r="Z20" s="126">
        <v>19</v>
      </c>
      <c r="AA20" s="126">
        <v>0.39051094890511001</v>
      </c>
      <c r="AB20" s="126">
        <v>8.3941605839416095E-2</v>
      </c>
      <c r="AC20" s="126">
        <v>9.0024330900243296E-2</v>
      </c>
      <c r="AD20" s="126">
        <v>0.105839416058394</v>
      </c>
      <c r="AE20" s="126">
        <v>4.0145985401459902E-2</v>
      </c>
      <c r="AF20" s="126">
        <v>2.7980535279805398E-2</v>
      </c>
      <c r="AG20" s="126">
        <v>7.0559610705596104E-2</v>
      </c>
      <c r="AH20" s="126">
        <v>3.4063260340632603E-2</v>
      </c>
      <c r="AI20" s="126">
        <v>9.2457420924574193E-2</v>
      </c>
      <c r="AJ20" s="126">
        <v>5.8394160583941597E-2</v>
      </c>
      <c r="AK20" s="126">
        <v>0</v>
      </c>
      <c r="AL20" s="126">
        <v>0</v>
      </c>
      <c r="AM20" s="126"/>
    </row>
    <row r="21" spans="1:39">
      <c r="A21" s="126" t="s">
        <v>119</v>
      </c>
      <c r="B21" s="126" t="s">
        <v>120</v>
      </c>
      <c r="C21" s="126" t="s">
        <v>1711</v>
      </c>
      <c r="D21" s="126" t="s">
        <v>17</v>
      </c>
      <c r="E21" s="126">
        <v>3</v>
      </c>
      <c r="F21" s="126">
        <v>3.33</v>
      </c>
      <c r="G21" s="126">
        <v>1</v>
      </c>
      <c r="H21" s="126">
        <v>0</v>
      </c>
      <c r="I21" s="126">
        <v>0</v>
      </c>
      <c r="J21" s="126">
        <v>0</v>
      </c>
      <c r="K21" s="126" t="s">
        <v>18</v>
      </c>
      <c r="L21" s="126"/>
      <c r="M21" s="126">
        <v>0</v>
      </c>
      <c r="N21" s="126" t="s">
        <v>18</v>
      </c>
      <c r="O21" s="126"/>
      <c r="P21" s="126">
        <v>1</v>
      </c>
      <c r="Q21" s="126" t="s">
        <v>30</v>
      </c>
      <c r="R21" s="126">
        <v>3.33</v>
      </c>
      <c r="S21" s="126" t="s">
        <v>21</v>
      </c>
      <c r="T21" s="126" t="s">
        <v>1712</v>
      </c>
      <c r="U21" s="126">
        <v>2.165</v>
      </c>
      <c r="V21" s="126"/>
      <c r="W21" s="126" t="s">
        <v>30</v>
      </c>
      <c r="X21" s="126">
        <v>3.2148184818481802</v>
      </c>
      <c r="Y21" s="126">
        <v>303</v>
      </c>
      <c r="Z21" s="126">
        <v>3</v>
      </c>
      <c r="AA21" s="126">
        <v>0.43894389438943898</v>
      </c>
      <c r="AB21" s="126">
        <v>0.16171617161716201</v>
      </c>
      <c r="AC21" s="126">
        <v>0.10231023102310199</v>
      </c>
      <c r="AD21" s="126">
        <v>9.5709570957095702E-2</v>
      </c>
      <c r="AE21" s="126">
        <v>4.6204620462046202E-2</v>
      </c>
      <c r="AF21" s="126">
        <v>1.65016501650165E-2</v>
      </c>
      <c r="AG21" s="126">
        <v>2.6402640264026399E-2</v>
      </c>
      <c r="AH21" s="126">
        <v>1.65016501650165E-2</v>
      </c>
      <c r="AI21" s="126">
        <v>4.2904290429042903E-2</v>
      </c>
      <c r="AJ21" s="126">
        <v>4.6204620462046202E-2</v>
      </c>
      <c r="AK21" s="126">
        <v>3.3003300330032999E-3</v>
      </c>
      <c r="AL21" s="126">
        <v>0</v>
      </c>
      <c r="AM21" s="126"/>
    </row>
    <row r="22" spans="1:39">
      <c r="A22" s="126" t="s">
        <v>121</v>
      </c>
      <c r="B22" s="126" t="s">
        <v>122</v>
      </c>
      <c r="C22" s="126" t="s">
        <v>1711</v>
      </c>
      <c r="D22" s="126" t="s">
        <v>17</v>
      </c>
      <c r="E22" s="126">
        <v>6</v>
      </c>
      <c r="F22" s="126">
        <v>3</v>
      </c>
      <c r="G22" s="126">
        <v>1</v>
      </c>
      <c r="H22" s="126">
        <v>0</v>
      </c>
      <c r="I22" s="126">
        <v>0</v>
      </c>
      <c r="J22" s="126">
        <v>0</v>
      </c>
      <c r="K22" s="126" t="s">
        <v>18</v>
      </c>
      <c r="L22" s="126"/>
      <c r="M22" s="126">
        <v>0</v>
      </c>
      <c r="N22" s="126" t="s">
        <v>18</v>
      </c>
      <c r="O22" s="126"/>
      <c r="P22" s="126">
        <v>2</v>
      </c>
      <c r="Q22" s="126" t="s">
        <v>25</v>
      </c>
      <c r="R22" s="126">
        <v>1.5</v>
      </c>
      <c r="S22" s="126" t="s">
        <v>21</v>
      </c>
      <c r="T22" s="126" t="s">
        <v>1714</v>
      </c>
      <c r="U22" s="126">
        <v>2.1675</v>
      </c>
      <c r="V22" s="126"/>
      <c r="W22" s="126" t="s">
        <v>30</v>
      </c>
      <c r="X22" s="126">
        <v>3.2402928870292902</v>
      </c>
      <c r="Y22" s="126">
        <v>239</v>
      </c>
      <c r="Z22" s="126">
        <v>6</v>
      </c>
      <c r="AA22" s="126">
        <v>0.47698744769874502</v>
      </c>
      <c r="AB22" s="126">
        <v>0.17573221757322199</v>
      </c>
      <c r="AC22" s="126">
        <v>7.1129707112970703E-2</v>
      </c>
      <c r="AD22" s="126">
        <v>9.2050209205020897E-2</v>
      </c>
      <c r="AE22" s="126">
        <v>2.92887029288703E-2</v>
      </c>
      <c r="AF22" s="126">
        <v>1.2552301255230099E-2</v>
      </c>
      <c r="AG22" s="126">
        <v>2.5104602510460299E-2</v>
      </c>
      <c r="AH22" s="126">
        <v>1.6736401673640201E-2</v>
      </c>
      <c r="AI22" s="126">
        <v>6.6945606694560705E-2</v>
      </c>
      <c r="AJ22" s="126">
        <v>2.92887029288703E-2</v>
      </c>
      <c r="AK22" s="126">
        <v>0</v>
      </c>
      <c r="AL22" s="126">
        <v>0</v>
      </c>
      <c r="AM22" s="126"/>
    </row>
    <row r="23" spans="1:39">
      <c r="A23" s="126" t="s">
        <v>123</v>
      </c>
      <c r="B23" s="126" t="s">
        <v>124</v>
      </c>
      <c r="C23" s="126" t="s">
        <v>1711</v>
      </c>
      <c r="D23" s="126" t="s">
        <v>17</v>
      </c>
      <c r="E23" s="126">
        <v>62</v>
      </c>
      <c r="F23" s="126">
        <v>1.61363636363636</v>
      </c>
      <c r="G23" s="126">
        <v>0.68181818181818199</v>
      </c>
      <c r="H23" s="126">
        <v>0.27272727272727298</v>
      </c>
      <c r="I23" s="126">
        <v>4.5454545454545497E-2</v>
      </c>
      <c r="J23" s="126">
        <v>1</v>
      </c>
      <c r="K23" s="126" t="s">
        <v>21</v>
      </c>
      <c r="L23" s="126" t="s">
        <v>1735</v>
      </c>
      <c r="M23" s="126">
        <v>5</v>
      </c>
      <c r="N23" s="126" t="s">
        <v>33</v>
      </c>
      <c r="O23" s="126" t="s">
        <v>1736</v>
      </c>
      <c r="P23" s="126">
        <v>41</v>
      </c>
      <c r="Q23" s="126" t="s">
        <v>21</v>
      </c>
      <c r="R23" s="126">
        <v>1.8780487804878001</v>
      </c>
      <c r="S23" s="126" t="s">
        <v>32</v>
      </c>
      <c r="T23" s="126" t="s">
        <v>1948</v>
      </c>
      <c r="U23" s="126">
        <v>2.6880000000000002</v>
      </c>
      <c r="V23" s="126"/>
      <c r="W23" s="126" t="s">
        <v>32</v>
      </c>
      <c r="X23" s="126">
        <v>2.64453583061889</v>
      </c>
      <c r="Y23" s="126">
        <v>1228</v>
      </c>
      <c r="Z23" s="126">
        <v>62</v>
      </c>
      <c r="AA23" s="126">
        <v>0.31677524429967402</v>
      </c>
      <c r="AB23" s="126">
        <v>8.3876221498371289E-2</v>
      </c>
      <c r="AC23" s="126">
        <v>6.5960912052117293E-2</v>
      </c>
      <c r="AD23" s="126">
        <v>0.116449511400651</v>
      </c>
      <c r="AE23" s="126">
        <v>6.5146579804560303E-2</v>
      </c>
      <c r="AF23" s="126">
        <v>4.4788273615635199E-2</v>
      </c>
      <c r="AG23" s="126">
        <v>8.30618892508143E-2</v>
      </c>
      <c r="AH23" s="126">
        <v>5.6188925081433201E-2</v>
      </c>
      <c r="AI23" s="126">
        <v>0.116449511400651</v>
      </c>
      <c r="AJ23" s="126">
        <v>4.7231270358306203E-2</v>
      </c>
      <c r="AK23" s="126">
        <v>0</v>
      </c>
      <c r="AL23" s="126">
        <v>0</v>
      </c>
      <c r="AM23" s="126"/>
    </row>
    <row r="24" spans="1:39">
      <c r="A24" s="126" t="s">
        <v>125</v>
      </c>
      <c r="B24" s="126" t="s">
        <v>126</v>
      </c>
      <c r="C24" s="126" t="s">
        <v>1711</v>
      </c>
      <c r="D24" s="126" t="s">
        <v>17</v>
      </c>
      <c r="E24" s="126">
        <v>25</v>
      </c>
      <c r="F24" s="126">
        <v>1.61055555555556</v>
      </c>
      <c r="G24" s="126">
        <v>0.61111111111111105</v>
      </c>
      <c r="H24" s="126">
        <v>0.38888888888888906</v>
      </c>
      <c r="I24" s="126">
        <v>0</v>
      </c>
      <c r="J24" s="126">
        <v>0</v>
      </c>
      <c r="K24" s="126" t="s">
        <v>18</v>
      </c>
      <c r="L24" s="126"/>
      <c r="M24" s="126">
        <v>3</v>
      </c>
      <c r="N24" s="126" t="s">
        <v>31</v>
      </c>
      <c r="O24" s="126" t="s">
        <v>1737</v>
      </c>
      <c r="P24" s="126">
        <v>16</v>
      </c>
      <c r="Q24" s="126" t="s">
        <v>21</v>
      </c>
      <c r="R24" s="126">
        <v>1.60375</v>
      </c>
      <c r="S24" s="126" t="s">
        <v>33</v>
      </c>
      <c r="T24" s="126" t="s">
        <v>1844</v>
      </c>
      <c r="U24" s="126">
        <v>2.5</v>
      </c>
      <c r="V24" s="126"/>
      <c r="W24" s="126" t="s">
        <v>31</v>
      </c>
      <c r="X24" s="126">
        <v>2.9315033783783799</v>
      </c>
      <c r="Y24" s="126">
        <v>592</v>
      </c>
      <c r="Z24" s="126">
        <v>25</v>
      </c>
      <c r="AA24" s="126">
        <v>0.42229729729729698</v>
      </c>
      <c r="AB24" s="126">
        <v>0.10472972972973001</v>
      </c>
      <c r="AC24" s="126">
        <v>5.9121621621621601E-2</v>
      </c>
      <c r="AD24" s="126">
        <v>8.6148648648648601E-2</v>
      </c>
      <c r="AE24" s="126">
        <v>5.4054054054054099E-2</v>
      </c>
      <c r="AF24" s="126">
        <v>4.0540540540540501E-2</v>
      </c>
      <c r="AG24" s="126">
        <v>6.25E-2</v>
      </c>
      <c r="AH24" s="126">
        <v>3.5472972972972999E-2</v>
      </c>
      <c r="AI24" s="126">
        <v>8.2770270270270299E-2</v>
      </c>
      <c r="AJ24" s="126">
        <v>4.2229729729729701E-2</v>
      </c>
      <c r="AK24" s="126">
        <v>1.6891891891891899E-3</v>
      </c>
      <c r="AL24" s="126">
        <v>0</v>
      </c>
      <c r="AM24" s="126"/>
    </row>
    <row r="25" spans="1:39">
      <c r="A25" s="126" t="s">
        <v>127</v>
      </c>
      <c r="B25" s="126" t="s">
        <v>128</v>
      </c>
      <c r="C25" s="126" t="s">
        <v>1711</v>
      </c>
      <c r="D25" s="126" t="s">
        <v>17</v>
      </c>
      <c r="E25" s="126">
        <v>2</v>
      </c>
      <c r="F25" s="126">
        <v>1</v>
      </c>
      <c r="G25" s="126">
        <v>1</v>
      </c>
      <c r="H25" s="126">
        <v>0</v>
      </c>
      <c r="I25" s="126">
        <v>0</v>
      </c>
      <c r="J25" s="126">
        <v>0</v>
      </c>
      <c r="K25" s="126" t="s">
        <v>18</v>
      </c>
      <c r="L25" s="126"/>
      <c r="M25" s="126">
        <v>0</v>
      </c>
      <c r="N25" s="126" t="s">
        <v>18</v>
      </c>
      <c r="O25" s="126"/>
      <c r="P25" s="126">
        <v>2</v>
      </c>
      <c r="Q25" s="126" t="s">
        <v>25</v>
      </c>
      <c r="R25" s="126">
        <v>1.5</v>
      </c>
      <c r="S25" s="126" t="s">
        <v>18</v>
      </c>
      <c r="T25" s="126" t="s">
        <v>1710</v>
      </c>
      <c r="U25" s="126"/>
      <c r="V25" s="126"/>
      <c r="W25" s="126" t="s">
        <v>30</v>
      </c>
      <c r="X25" s="126">
        <v>3.3432692307692302</v>
      </c>
      <c r="Y25" s="126">
        <v>104</v>
      </c>
      <c r="Z25" s="126">
        <v>3</v>
      </c>
      <c r="AA25" s="126">
        <v>0.45192307692307698</v>
      </c>
      <c r="AB25" s="126">
        <v>0.20192307692307701</v>
      </c>
      <c r="AC25" s="126">
        <v>0.125</v>
      </c>
      <c r="AD25" s="126">
        <v>3.8461538461538498E-2</v>
      </c>
      <c r="AE25" s="126">
        <v>3.8461538461538498E-2</v>
      </c>
      <c r="AF25" s="126">
        <v>1.9230769230769201E-2</v>
      </c>
      <c r="AG25" s="126">
        <v>4.80769230769231E-2</v>
      </c>
      <c r="AH25" s="126">
        <v>1.9230769230769201E-2</v>
      </c>
      <c r="AI25" s="126">
        <v>3.8461538461538498E-2</v>
      </c>
      <c r="AJ25" s="126">
        <v>1.9230769230769201E-2</v>
      </c>
      <c r="AK25" s="126">
        <v>0</v>
      </c>
      <c r="AL25" s="126">
        <v>0</v>
      </c>
      <c r="AM25" s="126"/>
    </row>
    <row r="26" spans="1:39">
      <c r="A26" s="126" t="s">
        <v>129</v>
      </c>
      <c r="B26" s="126" t="s">
        <v>130</v>
      </c>
      <c r="C26" s="126" t="s">
        <v>1711</v>
      </c>
      <c r="D26" s="126" t="s">
        <v>17</v>
      </c>
      <c r="E26" s="126">
        <v>1</v>
      </c>
      <c r="F26" s="126">
        <v>8.99182561307902E-2</v>
      </c>
      <c r="G26" s="126">
        <v>1</v>
      </c>
      <c r="H26" s="126">
        <v>0</v>
      </c>
      <c r="I26" s="126">
        <v>0</v>
      </c>
      <c r="J26" s="126">
        <v>0</v>
      </c>
      <c r="K26" s="126" t="s">
        <v>18</v>
      </c>
      <c r="L26" s="126"/>
      <c r="M26" s="126">
        <v>0</v>
      </c>
      <c r="N26" s="126" t="s">
        <v>18</v>
      </c>
      <c r="O26" s="126"/>
      <c r="P26" s="126">
        <v>0</v>
      </c>
      <c r="Q26" s="126" t="s">
        <v>18</v>
      </c>
      <c r="R26" s="126"/>
      <c r="S26" s="126" t="s">
        <v>18</v>
      </c>
      <c r="T26" s="126" t="s">
        <v>1710</v>
      </c>
      <c r="U26" s="126"/>
      <c r="V26" s="126"/>
      <c r="W26" s="126" t="s">
        <v>29</v>
      </c>
      <c r="X26" s="126">
        <v>3.6216216216216202</v>
      </c>
      <c r="Y26" s="126">
        <v>37</v>
      </c>
      <c r="Z26" s="126">
        <v>1</v>
      </c>
      <c r="AA26" s="126">
        <v>0.67567567567567599</v>
      </c>
      <c r="AB26" s="126">
        <v>0.108108108108108</v>
      </c>
      <c r="AC26" s="126">
        <v>0.108108108108108</v>
      </c>
      <c r="AD26" s="126">
        <v>5.4054054054054099E-2</v>
      </c>
      <c r="AE26" s="126">
        <v>0</v>
      </c>
      <c r="AF26" s="126">
        <v>0</v>
      </c>
      <c r="AG26" s="126">
        <v>0</v>
      </c>
      <c r="AH26" s="126">
        <v>0</v>
      </c>
      <c r="AI26" s="126">
        <v>2.7027027027027001E-2</v>
      </c>
      <c r="AJ26" s="126">
        <v>2.7027027027027001E-2</v>
      </c>
      <c r="AK26" s="126">
        <v>0</v>
      </c>
      <c r="AL26" s="126">
        <v>0</v>
      </c>
      <c r="AM26" s="126"/>
    </row>
    <row r="27" spans="1:39">
      <c r="A27" s="126" t="s">
        <v>131</v>
      </c>
      <c r="B27" s="126" t="s">
        <v>132</v>
      </c>
      <c r="C27" s="126" t="s">
        <v>1711</v>
      </c>
      <c r="D27" s="126" t="s">
        <v>17</v>
      </c>
      <c r="E27" s="126">
        <v>0</v>
      </c>
      <c r="F27" s="126"/>
      <c r="G27" s="126"/>
      <c r="H27" s="126"/>
      <c r="I27" s="126"/>
      <c r="J27" s="126">
        <v>0</v>
      </c>
      <c r="K27" s="126" t="s">
        <v>18</v>
      </c>
      <c r="L27" s="126"/>
      <c r="M27" s="126">
        <v>0</v>
      </c>
      <c r="N27" s="126" t="s">
        <v>18</v>
      </c>
      <c r="O27" s="126"/>
      <c r="P27" s="126">
        <v>0</v>
      </c>
      <c r="Q27" s="126" t="s">
        <v>18</v>
      </c>
      <c r="R27" s="126"/>
      <c r="S27" s="126" t="s">
        <v>18</v>
      </c>
      <c r="T27" s="126" t="s">
        <v>1710</v>
      </c>
      <c r="U27" s="126"/>
      <c r="V27" s="126"/>
      <c r="W27" s="126" t="s">
        <v>29</v>
      </c>
      <c r="X27" s="126">
        <v>3.6040624999999999</v>
      </c>
      <c r="Y27" s="126">
        <v>64</v>
      </c>
      <c r="Z27" s="126"/>
      <c r="AA27" s="126">
        <v>0.5625</v>
      </c>
      <c r="AB27" s="126">
        <v>0.125</v>
      </c>
      <c r="AC27" s="126">
        <v>0.125</v>
      </c>
      <c r="AD27" s="126">
        <v>0.125</v>
      </c>
      <c r="AE27" s="126">
        <v>0</v>
      </c>
      <c r="AF27" s="126">
        <v>3.125E-2</v>
      </c>
      <c r="AG27" s="126">
        <v>1.5625E-2</v>
      </c>
      <c r="AH27" s="126">
        <v>0</v>
      </c>
      <c r="AI27" s="126">
        <v>0</v>
      </c>
      <c r="AJ27" s="126">
        <v>1.5625E-2</v>
      </c>
      <c r="AK27" s="126">
        <v>0</v>
      </c>
      <c r="AL27" s="126">
        <v>0</v>
      </c>
      <c r="AM27" s="126"/>
    </row>
    <row r="28" spans="1:39">
      <c r="A28" s="126" t="s">
        <v>133</v>
      </c>
      <c r="B28" s="126" t="s">
        <v>134</v>
      </c>
      <c r="C28" s="126" t="s">
        <v>1711</v>
      </c>
      <c r="D28" s="126" t="s">
        <v>17</v>
      </c>
      <c r="E28" s="126">
        <v>3</v>
      </c>
      <c r="F28" s="126"/>
      <c r="G28" s="126"/>
      <c r="H28" s="126"/>
      <c r="I28" s="126"/>
      <c r="J28" s="126">
        <v>0</v>
      </c>
      <c r="K28" s="126" t="s">
        <v>18</v>
      </c>
      <c r="L28" s="126"/>
      <c r="M28" s="126">
        <v>0</v>
      </c>
      <c r="N28" s="126" t="s">
        <v>18</v>
      </c>
      <c r="O28" s="126"/>
      <c r="P28" s="126">
        <v>0</v>
      </c>
      <c r="Q28" s="126" t="s">
        <v>18</v>
      </c>
      <c r="R28" s="126"/>
      <c r="S28" s="126" t="s">
        <v>28</v>
      </c>
      <c r="T28" s="126" t="s">
        <v>1711</v>
      </c>
      <c r="U28" s="126">
        <v>3.89</v>
      </c>
      <c r="V28" s="126"/>
      <c r="W28" s="126" t="s">
        <v>29</v>
      </c>
      <c r="X28" s="126">
        <v>3.6091304347826094</v>
      </c>
      <c r="Y28" s="126">
        <v>138</v>
      </c>
      <c r="Z28" s="126">
        <v>3</v>
      </c>
      <c r="AA28" s="126">
        <v>0.60144927536231896</v>
      </c>
      <c r="AB28" s="126">
        <v>0.18115942028985499</v>
      </c>
      <c r="AC28" s="126">
        <v>8.6956521739130405E-2</v>
      </c>
      <c r="AD28" s="126">
        <v>2.8985507246376802E-2</v>
      </c>
      <c r="AE28" s="126">
        <v>4.3478260869565202E-2</v>
      </c>
      <c r="AF28" s="126">
        <v>7.2463768115942004E-3</v>
      </c>
      <c r="AG28" s="126">
        <v>1.4492753623188401E-2</v>
      </c>
      <c r="AH28" s="126">
        <v>0</v>
      </c>
      <c r="AI28" s="126">
        <v>0</v>
      </c>
      <c r="AJ28" s="126">
        <v>3.6231884057971002E-2</v>
      </c>
      <c r="AK28" s="126">
        <v>0</v>
      </c>
      <c r="AL28" s="126">
        <v>0</v>
      </c>
      <c r="AM28" s="126"/>
    </row>
    <row r="29" spans="1:39">
      <c r="A29" s="126" t="s">
        <v>135</v>
      </c>
      <c r="B29" s="126" t="s">
        <v>136</v>
      </c>
      <c r="C29" s="126" t="s">
        <v>1711</v>
      </c>
      <c r="D29" s="126" t="s">
        <v>17</v>
      </c>
      <c r="E29" s="126">
        <v>4</v>
      </c>
      <c r="F29" s="126">
        <v>8.3333333333333301E-2</v>
      </c>
      <c r="G29" s="126">
        <v>0.25</v>
      </c>
      <c r="H29" s="126">
        <v>0.75</v>
      </c>
      <c r="I29" s="126">
        <v>0</v>
      </c>
      <c r="J29" s="126">
        <v>0</v>
      </c>
      <c r="K29" s="126" t="s">
        <v>18</v>
      </c>
      <c r="L29" s="126"/>
      <c r="M29" s="126">
        <v>0</v>
      </c>
      <c r="N29" s="126" t="s">
        <v>18</v>
      </c>
      <c r="O29" s="126"/>
      <c r="P29" s="126">
        <v>0</v>
      </c>
      <c r="Q29" s="126" t="s">
        <v>18</v>
      </c>
      <c r="R29" s="126"/>
      <c r="S29" s="126" t="s">
        <v>18</v>
      </c>
      <c r="T29" s="126" t="s">
        <v>1710</v>
      </c>
      <c r="U29" s="126"/>
      <c r="V29" s="126"/>
      <c r="W29" s="126" t="s">
        <v>29</v>
      </c>
      <c r="X29" s="126">
        <v>3.6842105263157894</v>
      </c>
      <c r="Y29" s="126">
        <v>19</v>
      </c>
      <c r="Z29" s="126">
        <v>5</v>
      </c>
      <c r="AA29" s="126">
        <v>0.84210526315789502</v>
      </c>
      <c r="AB29" s="126">
        <v>0</v>
      </c>
      <c r="AC29" s="126">
        <v>0</v>
      </c>
      <c r="AD29" s="126">
        <v>0.105263157894737</v>
      </c>
      <c r="AE29" s="126">
        <v>0</v>
      </c>
      <c r="AF29" s="126">
        <v>0</v>
      </c>
      <c r="AG29" s="126">
        <v>0</v>
      </c>
      <c r="AH29" s="126">
        <v>0</v>
      </c>
      <c r="AI29" s="126">
        <v>0</v>
      </c>
      <c r="AJ29" s="126">
        <v>0</v>
      </c>
      <c r="AK29" s="126">
        <v>0</v>
      </c>
      <c r="AL29" s="126">
        <v>0</v>
      </c>
      <c r="AM29" s="126"/>
    </row>
    <row r="30" spans="1:39">
      <c r="A30" s="126" t="s">
        <v>137</v>
      </c>
      <c r="B30" s="126" t="s">
        <v>138</v>
      </c>
      <c r="C30" s="126" t="s">
        <v>1711</v>
      </c>
      <c r="D30" s="126" t="s">
        <v>17</v>
      </c>
      <c r="E30" s="126">
        <v>0</v>
      </c>
      <c r="F30" s="126"/>
      <c r="G30" s="126"/>
      <c r="H30" s="126"/>
      <c r="I30" s="126"/>
      <c r="J30" s="126">
        <v>0</v>
      </c>
      <c r="K30" s="126" t="s">
        <v>18</v>
      </c>
      <c r="L30" s="126"/>
      <c r="M30" s="126">
        <v>0</v>
      </c>
      <c r="N30" s="126" t="s">
        <v>18</v>
      </c>
      <c r="O30" s="126"/>
      <c r="P30" s="126">
        <v>0</v>
      </c>
      <c r="Q30" s="126" t="s">
        <v>18</v>
      </c>
      <c r="R30" s="126"/>
      <c r="S30" s="126" t="s">
        <v>18</v>
      </c>
      <c r="T30" s="126" t="s">
        <v>1710</v>
      </c>
      <c r="U30" s="126"/>
      <c r="V30" s="126"/>
      <c r="W30" s="126" t="s">
        <v>28</v>
      </c>
      <c r="X30" s="126">
        <v>4</v>
      </c>
      <c r="Y30" s="126">
        <v>4</v>
      </c>
      <c r="Z30" s="126"/>
      <c r="AA30" s="126">
        <v>1</v>
      </c>
      <c r="AB30" s="126">
        <v>0</v>
      </c>
      <c r="AC30" s="126">
        <v>0</v>
      </c>
      <c r="AD30" s="126">
        <v>0</v>
      </c>
      <c r="AE30" s="126">
        <v>0</v>
      </c>
      <c r="AF30" s="126">
        <v>0</v>
      </c>
      <c r="AG30" s="126">
        <v>0</v>
      </c>
      <c r="AH30" s="126">
        <v>0</v>
      </c>
      <c r="AI30" s="126">
        <v>0</v>
      </c>
      <c r="AJ30" s="126">
        <v>0</v>
      </c>
      <c r="AK30" s="126">
        <v>0</v>
      </c>
      <c r="AL30" s="126">
        <v>0</v>
      </c>
      <c r="AM30" s="126"/>
    </row>
    <row r="31" spans="1:39">
      <c r="A31" s="126" t="s">
        <v>139</v>
      </c>
      <c r="B31" s="126" t="s">
        <v>140</v>
      </c>
      <c r="C31" s="126" t="s">
        <v>1711</v>
      </c>
      <c r="D31" s="126" t="s">
        <v>17</v>
      </c>
      <c r="E31" s="126">
        <v>0</v>
      </c>
      <c r="F31" s="126"/>
      <c r="G31" s="126"/>
      <c r="H31" s="126"/>
      <c r="I31" s="126"/>
      <c r="J31" s="126">
        <v>0</v>
      </c>
      <c r="K31" s="126" t="s">
        <v>18</v>
      </c>
      <c r="L31" s="126"/>
      <c r="M31" s="126">
        <v>0</v>
      </c>
      <c r="N31" s="126" t="s">
        <v>18</v>
      </c>
      <c r="O31" s="126"/>
      <c r="P31" s="126">
        <v>0</v>
      </c>
      <c r="Q31" s="126" t="s">
        <v>18</v>
      </c>
      <c r="R31" s="126"/>
      <c r="S31" s="126" t="s">
        <v>18</v>
      </c>
      <c r="T31" s="126" t="s">
        <v>1710</v>
      </c>
      <c r="U31" s="126"/>
      <c r="V31" s="126"/>
      <c r="W31" s="126" t="s">
        <v>29</v>
      </c>
      <c r="X31" s="126">
        <v>3.54945945945946</v>
      </c>
      <c r="Y31" s="126">
        <v>37</v>
      </c>
      <c r="Z31" s="126"/>
      <c r="AA31" s="126">
        <v>0.62162162162162204</v>
      </c>
      <c r="AB31" s="126">
        <v>5.4054054054054099E-2</v>
      </c>
      <c r="AC31" s="126">
        <v>8.1081081081081099E-2</v>
      </c>
      <c r="AD31" s="126">
        <v>0.18918918918918901</v>
      </c>
      <c r="AE31" s="126">
        <v>0</v>
      </c>
      <c r="AF31" s="126">
        <v>0</v>
      </c>
      <c r="AG31" s="126">
        <v>0</v>
      </c>
      <c r="AH31" s="126">
        <v>2.7027027027027001E-2</v>
      </c>
      <c r="AI31" s="126">
        <v>2.7027027027027001E-2</v>
      </c>
      <c r="AJ31" s="126">
        <v>0</v>
      </c>
      <c r="AK31" s="126">
        <v>0</v>
      </c>
      <c r="AL31" s="126">
        <v>0</v>
      </c>
      <c r="AM31" s="126"/>
    </row>
    <row r="32" spans="1:39">
      <c r="A32" s="126" t="s">
        <v>1586</v>
      </c>
      <c r="B32" s="126" t="s">
        <v>1740</v>
      </c>
      <c r="C32" s="126" t="s">
        <v>1711</v>
      </c>
      <c r="D32" s="126" t="s">
        <v>17</v>
      </c>
      <c r="E32" s="126">
        <v>0</v>
      </c>
      <c r="F32" s="126"/>
      <c r="G32" s="126"/>
      <c r="H32" s="126"/>
      <c r="I32" s="126"/>
      <c r="J32" s="126">
        <v>0</v>
      </c>
      <c r="K32" s="126" t="s">
        <v>18</v>
      </c>
      <c r="L32" s="126"/>
      <c r="M32" s="126">
        <v>0</v>
      </c>
      <c r="N32" s="126" t="s">
        <v>18</v>
      </c>
      <c r="O32" s="126"/>
      <c r="P32" s="126">
        <v>0</v>
      </c>
      <c r="Q32" s="126" t="s">
        <v>18</v>
      </c>
      <c r="R32" s="126"/>
      <c r="S32" s="126" t="s">
        <v>18</v>
      </c>
      <c r="T32" s="126" t="s">
        <v>1710</v>
      </c>
      <c r="U32" s="126"/>
      <c r="V32" s="126"/>
      <c r="W32" s="126" t="s">
        <v>28</v>
      </c>
      <c r="X32" s="126">
        <v>4</v>
      </c>
      <c r="Y32" s="126">
        <v>6</v>
      </c>
      <c r="Z32" s="126"/>
      <c r="AA32" s="126">
        <v>1</v>
      </c>
      <c r="AB32" s="126">
        <v>0</v>
      </c>
      <c r="AC32" s="126">
        <v>0</v>
      </c>
      <c r="AD32" s="126">
        <v>0</v>
      </c>
      <c r="AE32" s="126">
        <v>0</v>
      </c>
      <c r="AF32" s="126">
        <v>0</v>
      </c>
      <c r="AG32" s="126">
        <v>0</v>
      </c>
      <c r="AH32" s="126">
        <v>0</v>
      </c>
      <c r="AI32" s="126">
        <v>0</v>
      </c>
      <c r="AJ32" s="126">
        <v>0</v>
      </c>
      <c r="AK32" s="126">
        <v>0</v>
      </c>
      <c r="AL32" s="126">
        <v>0</v>
      </c>
      <c r="AM32" s="126"/>
    </row>
    <row r="33" spans="1:39">
      <c r="A33" s="126" t="s">
        <v>141</v>
      </c>
      <c r="B33" s="126" t="s">
        <v>142</v>
      </c>
      <c r="C33" s="126" t="s">
        <v>1711</v>
      </c>
      <c r="D33" s="126" t="s">
        <v>17</v>
      </c>
      <c r="E33" s="126">
        <v>0</v>
      </c>
      <c r="F33" s="126"/>
      <c r="G33" s="126"/>
      <c r="H33" s="126"/>
      <c r="I33" s="126"/>
      <c r="J33" s="126">
        <v>0</v>
      </c>
      <c r="K33" s="126" t="s">
        <v>18</v>
      </c>
      <c r="L33" s="126"/>
      <c r="M33" s="126">
        <v>0</v>
      </c>
      <c r="N33" s="126" t="s">
        <v>18</v>
      </c>
      <c r="O33" s="126"/>
      <c r="P33" s="126">
        <v>0</v>
      </c>
      <c r="Q33" s="126" t="s">
        <v>18</v>
      </c>
      <c r="R33" s="126"/>
      <c r="S33" s="126" t="s">
        <v>18</v>
      </c>
      <c r="T33" s="126" t="s">
        <v>1710</v>
      </c>
      <c r="U33" s="126"/>
      <c r="V33" s="126"/>
      <c r="W33" s="126" t="s">
        <v>30</v>
      </c>
      <c r="X33" s="126">
        <v>3.45857142857143</v>
      </c>
      <c r="Y33" s="126">
        <v>189</v>
      </c>
      <c r="Z33" s="126"/>
      <c r="AA33" s="126">
        <v>0.72486772486772499</v>
      </c>
      <c r="AB33" s="126">
        <v>4.7619047619047603E-2</v>
      </c>
      <c r="AC33" s="126">
        <v>5.29100529100529E-2</v>
      </c>
      <c r="AD33" s="126">
        <v>4.7619047619047603E-2</v>
      </c>
      <c r="AE33" s="126">
        <v>1.0582010582010601E-2</v>
      </c>
      <c r="AF33" s="126">
        <v>0</v>
      </c>
      <c r="AG33" s="126">
        <v>1.0582010582010601E-2</v>
      </c>
      <c r="AH33" s="126">
        <v>5.2910052910052898E-3</v>
      </c>
      <c r="AI33" s="126">
        <v>3.1746031746031703E-2</v>
      </c>
      <c r="AJ33" s="126">
        <v>5.8201058201058198E-2</v>
      </c>
      <c r="AK33" s="126">
        <v>5.2910052910052898E-3</v>
      </c>
      <c r="AL33" s="126">
        <v>0</v>
      </c>
      <c r="AM33" s="126"/>
    </row>
    <row r="34" spans="1:39">
      <c r="A34" s="126" t="s">
        <v>143</v>
      </c>
      <c r="B34" s="126" t="s">
        <v>144</v>
      </c>
      <c r="C34" s="126" t="s">
        <v>1711</v>
      </c>
      <c r="D34" s="126" t="s">
        <v>17</v>
      </c>
      <c r="E34" s="126">
        <v>1</v>
      </c>
      <c r="F34" s="126">
        <v>0</v>
      </c>
      <c r="G34" s="126">
        <v>0</v>
      </c>
      <c r="H34" s="126">
        <v>1</v>
      </c>
      <c r="I34" s="126">
        <v>0</v>
      </c>
      <c r="J34" s="126">
        <v>0</v>
      </c>
      <c r="K34" s="126" t="s">
        <v>18</v>
      </c>
      <c r="L34" s="126"/>
      <c r="M34" s="126">
        <v>0</v>
      </c>
      <c r="N34" s="126" t="s">
        <v>18</v>
      </c>
      <c r="O34" s="126"/>
      <c r="P34" s="126">
        <v>0</v>
      </c>
      <c r="Q34" s="126" t="s">
        <v>18</v>
      </c>
      <c r="R34" s="126"/>
      <c r="S34" s="126" t="s">
        <v>18</v>
      </c>
      <c r="T34" s="126" t="s">
        <v>1710</v>
      </c>
      <c r="U34" s="126"/>
      <c r="V34" s="126"/>
      <c r="W34" s="126" t="s">
        <v>30</v>
      </c>
      <c r="X34" s="126">
        <v>3.25428571428571</v>
      </c>
      <c r="Y34" s="126">
        <v>21</v>
      </c>
      <c r="Z34" s="126">
        <v>1</v>
      </c>
      <c r="AA34" s="126">
        <v>0.61904761904761896</v>
      </c>
      <c r="AB34" s="126">
        <v>0.14285714285714299</v>
      </c>
      <c r="AC34" s="126">
        <v>4.7619047619047603E-2</v>
      </c>
      <c r="AD34" s="126">
        <v>0</v>
      </c>
      <c r="AE34" s="126">
        <v>0</v>
      </c>
      <c r="AF34" s="126">
        <v>0</v>
      </c>
      <c r="AG34" s="126">
        <v>0</v>
      </c>
      <c r="AH34" s="126">
        <v>9.5238095238095205E-2</v>
      </c>
      <c r="AI34" s="126">
        <v>9.5238095238095205E-2</v>
      </c>
      <c r="AJ34" s="126">
        <v>0</v>
      </c>
      <c r="AK34" s="126">
        <v>0</v>
      </c>
      <c r="AL34" s="126">
        <v>0</v>
      </c>
      <c r="AM34" s="126"/>
    </row>
    <row r="35" spans="1:39">
      <c r="A35" s="126" t="s">
        <v>146</v>
      </c>
      <c r="B35" s="126" t="s">
        <v>145</v>
      </c>
      <c r="C35" s="126" t="s">
        <v>1711</v>
      </c>
      <c r="D35" s="126" t="s">
        <v>17</v>
      </c>
      <c r="E35" s="126">
        <v>2</v>
      </c>
      <c r="F35" s="126">
        <v>0</v>
      </c>
      <c r="G35" s="126">
        <v>0</v>
      </c>
      <c r="H35" s="126">
        <v>1</v>
      </c>
      <c r="I35" s="126">
        <v>0</v>
      </c>
      <c r="J35" s="126">
        <v>0</v>
      </c>
      <c r="K35" s="126" t="s">
        <v>18</v>
      </c>
      <c r="L35" s="126"/>
      <c r="M35" s="126">
        <v>0</v>
      </c>
      <c r="N35" s="126" t="s">
        <v>18</v>
      </c>
      <c r="O35" s="126"/>
      <c r="P35" s="126">
        <v>0</v>
      </c>
      <c r="Q35" s="126" t="s">
        <v>18</v>
      </c>
      <c r="R35" s="126"/>
      <c r="S35" s="126" t="s">
        <v>18</v>
      </c>
      <c r="T35" s="126" t="s">
        <v>1710</v>
      </c>
      <c r="U35" s="126"/>
      <c r="V35" s="126"/>
      <c r="W35" s="126" t="s">
        <v>28</v>
      </c>
      <c r="X35" s="126">
        <v>3.9411764705882399</v>
      </c>
      <c r="Y35" s="126">
        <v>17</v>
      </c>
      <c r="Z35" s="126">
        <v>2</v>
      </c>
      <c r="AA35" s="126">
        <v>0.94117647058823484</v>
      </c>
      <c r="AB35" s="126">
        <v>0</v>
      </c>
      <c r="AC35" s="126">
        <v>0</v>
      </c>
      <c r="AD35" s="126">
        <v>5.8823529411764698E-2</v>
      </c>
      <c r="AE35" s="126">
        <v>0</v>
      </c>
      <c r="AF35" s="126">
        <v>0</v>
      </c>
      <c r="AG35" s="126">
        <v>0</v>
      </c>
      <c r="AH35" s="126">
        <v>0</v>
      </c>
      <c r="AI35" s="126">
        <v>0</v>
      </c>
      <c r="AJ35" s="126">
        <v>0</v>
      </c>
      <c r="AK35" s="126">
        <v>0</v>
      </c>
      <c r="AL35" s="126">
        <v>0</v>
      </c>
      <c r="AM35" s="126"/>
    </row>
    <row r="36" spans="1:39">
      <c r="A36" s="126" t="s">
        <v>149</v>
      </c>
      <c r="B36" s="126" t="s">
        <v>150</v>
      </c>
      <c r="C36" s="126" t="s">
        <v>1711</v>
      </c>
      <c r="D36" s="126" t="s">
        <v>17</v>
      </c>
      <c r="E36" s="126">
        <v>9</v>
      </c>
      <c r="F36" s="126">
        <v>1.5933333333333299</v>
      </c>
      <c r="G36" s="126">
        <v>0.66666666666666696</v>
      </c>
      <c r="H36" s="126">
        <v>0.11111111111111099</v>
      </c>
      <c r="I36" s="126">
        <v>0.22222222222222199</v>
      </c>
      <c r="J36" s="126">
        <v>0</v>
      </c>
      <c r="K36" s="126" t="s">
        <v>18</v>
      </c>
      <c r="L36" s="126"/>
      <c r="M36" s="126">
        <v>5</v>
      </c>
      <c r="N36" s="126" t="s">
        <v>33</v>
      </c>
      <c r="O36" s="126" t="s">
        <v>1741</v>
      </c>
      <c r="P36" s="126">
        <v>4</v>
      </c>
      <c r="Q36" s="126" t="s">
        <v>33</v>
      </c>
      <c r="R36" s="126">
        <v>2.5</v>
      </c>
      <c r="S36" s="126" t="s">
        <v>18</v>
      </c>
      <c r="T36" s="126" t="s">
        <v>1710</v>
      </c>
      <c r="U36" s="126"/>
      <c r="V36" s="126"/>
      <c r="W36" s="126" t="s">
        <v>30</v>
      </c>
      <c r="X36" s="126">
        <v>3.1851120597652094</v>
      </c>
      <c r="Y36" s="126">
        <v>937</v>
      </c>
      <c r="Z36" s="126">
        <v>9</v>
      </c>
      <c r="AA36" s="126">
        <v>0.44503735325506893</v>
      </c>
      <c r="AB36" s="126">
        <v>0.195304162219851</v>
      </c>
      <c r="AC36" s="126">
        <v>7.7908217716115294E-2</v>
      </c>
      <c r="AD36" s="126">
        <v>5.4429028815368201E-2</v>
      </c>
      <c r="AE36" s="126">
        <v>4.4823906083244401E-2</v>
      </c>
      <c r="AF36" s="126">
        <v>1.81430096051227E-2</v>
      </c>
      <c r="AG36" s="126">
        <v>3.6286019210245497E-2</v>
      </c>
      <c r="AH36" s="126">
        <v>2.8815368196371399E-2</v>
      </c>
      <c r="AI36" s="126">
        <v>6.8303094983991494E-2</v>
      </c>
      <c r="AJ36" s="126">
        <v>2.6680896478121701E-2</v>
      </c>
      <c r="AK36" s="126">
        <v>1.0672358591248699E-3</v>
      </c>
      <c r="AL36" s="126">
        <v>0</v>
      </c>
      <c r="AM36" s="126"/>
    </row>
    <row r="37" spans="1:39">
      <c r="A37" s="126" t="s">
        <v>151</v>
      </c>
      <c r="B37" s="126" t="s">
        <v>152</v>
      </c>
      <c r="C37" s="126" t="s">
        <v>1711</v>
      </c>
      <c r="D37" s="126" t="s">
        <v>17</v>
      </c>
      <c r="E37" s="126">
        <v>4</v>
      </c>
      <c r="F37" s="126">
        <v>4</v>
      </c>
      <c r="G37" s="126">
        <v>1</v>
      </c>
      <c r="H37" s="126">
        <v>0</v>
      </c>
      <c r="I37" s="126">
        <v>0</v>
      </c>
      <c r="J37" s="126">
        <v>0</v>
      </c>
      <c r="K37" s="126" t="s">
        <v>18</v>
      </c>
      <c r="L37" s="126"/>
      <c r="M37" s="126">
        <v>0</v>
      </c>
      <c r="N37" s="126" t="s">
        <v>18</v>
      </c>
      <c r="O37" s="126"/>
      <c r="P37" s="126">
        <v>1</v>
      </c>
      <c r="Q37" s="126" t="s">
        <v>28</v>
      </c>
      <c r="R37" s="126">
        <v>4</v>
      </c>
      <c r="S37" s="126" t="s">
        <v>30</v>
      </c>
      <c r="T37" s="126" t="s">
        <v>1711</v>
      </c>
      <c r="U37" s="126">
        <v>3.2233333333333301</v>
      </c>
      <c r="V37" s="126"/>
      <c r="W37" s="126" t="s">
        <v>30</v>
      </c>
      <c r="X37" s="126">
        <v>3.36974056603774</v>
      </c>
      <c r="Y37" s="126">
        <v>424</v>
      </c>
      <c r="Z37" s="126">
        <v>4</v>
      </c>
      <c r="AA37" s="126">
        <v>0.47405660377358494</v>
      </c>
      <c r="AB37" s="126">
        <v>0.169811320754717</v>
      </c>
      <c r="AC37" s="126">
        <v>0.10377358490565999</v>
      </c>
      <c r="AD37" s="126">
        <v>6.6037735849056603E-2</v>
      </c>
      <c r="AE37" s="126">
        <v>4.71698113207547E-2</v>
      </c>
      <c r="AF37" s="126">
        <v>4.0094339622641501E-2</v>
      </c>
      <c r="AG37" s="126">
        <v>3.77358490566038E-2</v>
      </c>
      <c r="AH37" s="126">
        <v>1.1792452830188699E-2</v>
      </c>
      <c r="AI37" s="126">
        <v>2.83018867924528E-2</v>
      </c>
      <c r="AJ37" s="126">
        <v>1.88679245283019E-2</v>
      </c>
      <c r="AK37" s="126">
        <v>0</v>
      </c>
      <c r="AL37" s="126">
        <v>0</v>
      </c>
      <c r="AM37" s="126"/>
    </row>
    <row r="38" spans="1:39">
      <c r="A38" s="126" t="s">
        <v>153</v>
      </c>
      <c r="B38" s="126" t="s">
        <v>154</v>
      </c>
      <c r="C38" s="126" t="s">
        <v>1711</v>
      </c>
      <c r="D38" s="126" t="s">
        <v>17</v>
      </c>
      <c r="E38" s="126">
        <v>0</v>
      </c>
      <c r="F38" s="126"/>
      <c r="G38" s="126"/>
      <c r="H38" s="126"/>
      <c r="I38" s="126"/>
      <c r="J38" s="126">
        <v>0</v>
      </c>
      <c r="K38" s="126" t="s">
        <v>18</v>
      </c>
      <c r="L38" s="126"/>
      <c r="M38" s="126">
        <v>0</v>
      </c>
      <c r="N38" s="126" t="s">
        <v>18</v>
      </c>
      <c r="O38" s="126"/>
      <c r="P38" s="126">
        <v>0</v>
      </c>
      <c r="Q38" s="126" t="s">
        <v>18</v>
      </c>
      <c r="R38" s="126"/>
      <c r="S38" s="126" t="s">
        <v>18</v>
      </c>
      <c r="T38" s="126" t="s">
        <v>1710</v>
      </c>
      <c r="U38" s="126"/>
      <c r="V38" s="126"/>
      <c r="W38" s="126" t="s">
        <v>30</v>
      </c>
      <c r="X38" s="126">
        <v>3.24384615384615</v>
      </c>
      <c r="Y38" s="126">
        <v>26</v>
      </c>
      <c r="Z38" s="126"/>
      <c r="AA38" s="126">
        <v>0.46153846153846201</v>
      </c>
      <c r="AB38" s="126">
        <v>0.19230769230769201</v>
      </c>
      <c r="AC38" s="126">
        <v>0.115384615384615</v>
      </c>
      <c r="AD38" s="126">
        <v>7.69230769230769E-2</v>
      </c>
      <c r="AE38" s="126">
        <v>0</v>
      </c>
      <c r="AF38" s="126">
        <v>0</v>
      </c>
      <c r="AG38" s="126">
        <v>0</v>
      </c>
      <c r="AH38" s="126">
        <v>7.69230769230769E-2</v>
      </c>
      <c r="AI38" s="126">
        <v>3.8461538461538498E-2</v>
      </c>
      <c r="AJ38" s="126">
        <v>3.8461538461538498E-2</v>
      </c>
      <c r="AK38" s="126">
        <v>0</v>
      </c>
      <c r="AL38" s="126">
        <v>0</v>
      </c>
      <c r="AM38" s="126"/>
    </row>
    <row r="39" spans="1:39">
      <c r="A39" s="126" t="s">
        <v>155</v>
      </c>
      <c r="B39" s="126" t="s">
        <v>156</v>
      </c>
      <c r="C39" s="126" t="s">
        <v>1715</v>
      </c>
      <c r="D39" s="126" t="s">
        <v>17</v>
      </c>
      <c r="E39" s="126">
        <v>0</v>
      </c>
      <c r="F39" s="126"/>
      <c r="G39" s="126"/>
      <c r="H39" s="126"/>
      <c r="I39" s="126"/>
      <c r="J39" s="126">
        <v>0</v>
      </c>
      <c r="K39" s="126" t="s">
        <v>18</v>
      </c>
      <c r="L39" s="126"/>
      <c r="M39" s="126">
        <v>0</v>
      </c>
      <c r="N39" s="126" t="s">
        <v>18</v>
      </c>
      <c r="O39" s="126"/>
      <c r="P39" s="126">
        <v>0</v>
      </c>
      <c r="Q39" s="126" t="s">
        <v>18</v>
      </c>
      <c r="R39" s="126"/>
      <c r="S39" s="126" t="s">
        <v>18</v>
      </c>
      <c r="T39" s="126" t="s">
        <v>1710</v>
      </c>
      <c r="U39" s="126"/>
      <c r="V39" s="126"/>
      <c r="W39" s="126" t="s">
        <v>31</v>
      </c>
      <c r="X39" s="126">
        <v>3</v>
      </c>
      <c r="Y39" s="126">
        <v>5</v>
      </c>
      <c r="Z39" s="126"/>
      <c r="AA39" s="126">
        <v>0.6</v>
      </c>
      <c r="AB39" s="126">
        <v>0</v>
      </c>
      <c r="AC39" s="126">
        <v>0</v>
      </c>
      <c r="AD39" s="126">
        <v>0.2</v>
      </c>
      <c r="AE39" s="126">
        <v>0</v>
      </c>
      <c r="AF39" s="126">
        <v>0</v>
      </c>
      <c r="AG39" s="126">
        <v>0</v>
      </c>
      <c r="AH39" s="126">
        <v>0</v>
      </c>
      <c r="AI39" s="126">
        <v>0</v>
      </c>
      <c r="AJ39" s="126">
        <v>0.2</v>
      </c>
      <c r="AK39" s="126">
        <v>0</v>
      </c>
      <c r="AL39" s="126">
        <v>0</v>
      </c>
      <c r="AM39" s="126"/>
    </row>
    <row r="40" spans="1:39">
      <c r="A40" s="126" t="s">
        <v>157</v>
      </c>
      <c r="B40" s="126" t="s">
        <v>158</v>
      </c>
      <c r="C40" s="126" t="s">
        <v>1711</v>
      </c>
      <c r="D40" s="126" t="s">
        <v>17</v>
      </c>
      <c r="E40" s="126">
        <v>0</v>
      </c>
      <c r="F40" s="126"/>
      <c r="G40" s="126"/>
      <c r="H40" s="126"/>
      <c r="I40" s="126"/>
      <c r="J40" s="126">
        <v>0</v>
      </c>
      <c r="K40" s="126" t="s">
        <v>18</v>
      </c>
      <c r="L40" s="126"/>
      <c r="M40" s="126">
        <v>0</v>
      </c>
      <c r="N40" s="126" t="s">
        <v>18</v>
      </c>
      <c r="O40" s="126"/>
      <c r="P40" s="126">
        <v>0</v>
      </c>
      <c r="Q40" s="126" t="s">
        <v>18</v>
      </c>
      <c r="R40" s="126"/>
      <c r="S40" s="126" t="s">
        <v>18</v>
      </c>
      <c r="T40" s="126" t="s">
        <v>1710</v>
      </c>
      <c r="U40" s="126"/>
      <c r="V40" s="126"/>
      <c r="W40" s="126" t="s">
        <v>29</v>
      </c>
      <c r="X40" s="126">
        <v>3.665</v>
      </c>
      <c r="Y40" s="126">
        <v>2</v>
      </c>
      <c r="Z40" s="126"/>
      <c r="AA40" s="126">
        <v>0.5</v>
      </c>
      <c r="AB40" s="126">
        <v>0</v>
      </c>
      <c r="AC40" s="126">
        <v>0.5</v>
      </c>
      <c r="AD40" s="126">
        <v>0</v>
      </c>
      <c r="AE40" s="126">
        <v>0</v>
      </c>
      <c r="AF40" s="126">
        <v>0</v>
      </c>
      <c r="AG40" s="126">
        <v>0</v>
      </c>
      <c r="AH40" s="126">
        <v>0</v>
      </c>
      <c r="AI40" s="126">
        <v>0</v>
      </c>
      <c r="AJ40" s="126">
        <v>0</v>
      </c>
      <c r="AK40" s="126">
        <v>0</v>
      </c>
      <c r="AL40" s="126">
        <v>0</v>
      </c>
      <c r="AM40" s="126"/>
    </row>
    <row r="41" spans="1:39">
      <c r="A41" s="126" t="s">
        <v>159</v>
      </c>
      <c r="B41" s="126" t="s">
        <v>160</v>
      </c>
      <c r="C41" s="126" t="s">
        <v>1711</v>
      </c>
      <c r="D41" s="126" t="s">
        <v>17</v>
      </c>
      <c r="E41" s="126">
        <v>0</v>
      </c>
      <c r="F41" s="126"/>
      <c r="G41" s="126"/>
      <c r="H41" s="126"/>
      <c r="I41" s="126"/>
      <c r="J41" s="126">
        <v>0</v>
      </c>
      <c r="K41" s="126" t="s">
        <v>18</v>
      </c>
      <c r="L41" s="126"/>
      <c r="M41" s="126">
        <v>0</v>
      </c>
      <c r="N41" s="126" t="s">
        <v>18</v>
      </c>
      <c r="O41" s="126"/>
      <c r="P41" s="126">
        <v>0</v>
      </c>
      <c r="Q41" s="126" t="s">
        <v>18</v>
      </c>
      <c r="R41" s="126"/>
      <c r="S41" s="126" t="s">
        <v>18</v>
      </c>
      <c r="T41" s="126" t="s">
        <v>1710</v>
      </c>
      <c r="U41" s="126"/>
      <c r="V41" s="126"/>
      <c r="W41" s="126" t="s">
        <v>29</v>
      </c>
      <c r="X41" s="126">
        <v>3.8</v>
      </c>
      <c r="Y41" s="126">
        <v>5</v>
      </c>
      <c r="Z41" s="126"/>
      <c r="AA41" s="126">
        <v>0.8</v>
      </c>
      <c r="AB41" s="126">
        <v>0</v>
      </c>
      <c r="AC41" s="126">
        <v>0</v>
      </c>
      <c r="AD41" s="126">
        <v>0.2</v>
      </c>
      <c r="AE41" s="126">
        <v>0</v>
      </c>
      <c r="AF41" s="126">
        <v>0</v>
      </c>
      <c r="AG41" s="126">
        <v>0</v>
      </c>
      <c r="AH41" s="126">
        <v>0</v>
      </c>
      <c r="AI41" s="126">
        <v>0</v>
      </c>
      <c r="AJ41" s="126">
        <v>0</v>
      </c>
      <c r="AK41" s="126">
        <v>0</v>
      </c>
      <c r="AL41" s="126">
        <v>0</v>
      </c>
      <c r="AM41" s="126"/>
    </row>
    <row r="42" spans="1:39">
      <c r="A42" s="126" t="s">
        <v>161</v>
      </c>
      <c r="B42" s="126" t="s">
        <v>162</v>
      </c>
      <c r="C42" s="126" t="s">
        <v>1715</v>
      </c>
      <c r="D42" s="126" t="s">
        <v>17</v>
      </c>
      <c r="E42" s="126">
        <v>0</v>
      </c>
      <c r="F42" s="126"/>
      <c r="G42" s="126"/>
      <c r="H42" s="126"/>
      <c r="I42" s="126"/>
      <c r="J42" s="126">
        <v>0</v>
      </c>
      <c r="K42" s="126" t="s">
        <v>18</v>
      </c>
      <c r="L42" s="126"/>
      <c r="M42" s="126">
        <v>0</v>
      </c>
      <c r="N42" s="126" t="s">
        <v>18</v>
      </c>
      <c r="O42" s="126"/>
      <c r="P42" s="126">
        <v>0</v>
      </c>
      <c r="Q42" s="126" t="s">
        <v>18</v>
      </c>
      <c r="R42" s="126"/>
      <c r="S42" s="126" t="s">
        <v>18</v>
      </c>
      <c r="T42" s="126" t="s">
        <v>1710</v>
      </c>
      <c r="U42" s="126"/>
      <c r="V42" s="126"/>
      <c r="W42" s="126" t="s">
        <v>28</v>
      </c>
      <c r="X42" s="126">
        <v>4</v>
      </c>
      <c r="Y42" s="126">
        <v>1</v>
      </c>
      <c r="Z42" s="126"/>
      <c r="AA42" s="126">
        <v>1</v>
      </c>
      <c r="AB42" s="126">
        <v>0</v>
      </c>
      <c r="AC42" s="126">
        <v>0</v>
      </c>
      <c r="AD42" s="126">
        <v>0</v>
      </c>
      <c r="AE42" s="126">
        <v>0</v>
      </c>
      <c r="AF42" s="126">
        <v>0</v>
      </c>
      <c r="AG42" s="126">
        <v>0</v>
      </c>
      <c r="AH42" s="126">
        <v>0</v>
      </c>
      <c r="AI42" s="126">
        <v>0</v>
      </c>
      <c r="AJ42" s="126">
        <v>0</v>
      </c>
      <c r="AK42" s="126">
        <v>0</v>
      </c>
      <c r="AL42" s="126">
        <v>0</v>
      </c>
      <c r="AM42" s="126"/>
    </row>
    <row r="43" spans="1:39">
      <c r="A43" s="126" t="s">
        <v>163</v>
      </c>
      <c r="B43" s="126" t="s">
        <v>164</v>
      </c>
      <c r="C43" s="126" t="s">
        <v>1711</v>
      </c>
      <c r="D43" s="126" t="s">
        <v>17</v>
      </c>
      <c r="E43" s="126">
        <v>0</v>
      </c>
      <c r="F43" s="126"/>
      <c r="G43" s="126"/>
      <c r="H43" s="126"/>
      <c r="I43" s="126"/>
      <c r="J43" s="126">
        <v>0</v>
      </c>
      <c r="K43" s="126" t="s">
        <v>18</v>
      </c>
      <c r="L43" s="126"/>
      <c r="M43" s="126">
        <v>0</v>
      </c>
      <c r="N43" s="126" t="s">
        <v>18</v>
      </c>
      <c r="O43" s="126"/>
      <c r="P43" s="126">
        <v>0</v>
      </c>
      <c r="Q43" s="126" t="s">
        <v>18</v>
      </c>
      <c r="R43" s="126"/>
      <c r="S43" s="126" t="s">
        <v>18</v>
      </c>
      <c r="T43" s="126" t="s">
        <v>1710</v>
      </c>
      <c r="U43" s="126"/>
      <c r="V43" s="126"/>
      <c r="W43" s="126" t="s">
        <v>28</v>
      </c>
      <c r="X43" s="126">
        <v>4</v>
      </c>
      <c r="Y43" s="126">
        <v>4</v>
      </c>
      <c r="Z43" s="126"/>
      <c r="AA43" s="126">
        <v>1</v>
      </c>
      <c r="AB43" s="126">
        <v>0</v>
      </c>
      <c r="AC43" s="126">
        <v>0</v>
      </c>
      <c r="AD43" s="126">
        <v>0</v>
      </c>
      <c r="AE43" s="126">
        <v>0</v>
      </c>
      <c r="AF43" s="126">
        <v>0</v>
      </c>
      <c r="AG43" s="126">
        <v>0</v>
      </c>
      <c r="AH43" s="126">
        <v>0</v>
      </c>
      <c r="AI43" s="126">
        <v>0</v>
      </c>
      <c r="AJ43" s="126">
        <v>0</v>
      </c>
      <c r="AK43" s="126">
        <v>0</v>
      </c>
      <c r="AL43" s="126">
        <v>0</v>
      </c>
      <c r="AM43" s="126"/>
    </row>
    <row r="44" spans="1:39">
      <c r="A44" s="126" t="s">
        <v>165</v>
      </c>
      <c r="B44" s="126" t="s">
        <v>166</v>
      </c>
      <c r="C44" s="126" t="s">
        <v>1711</v>
      </c>
      <c r="D44" s="126" t="s">
        <v>17</v>
      </c>
      <c r="E44" s="126">
        <v>0</v>
      </c>
      <c r="F44" s="126"/>
      <c r="G44" s="126"/>
      <c r="H44" s="126"/>
      <c r="I44" s="126"/>
      <c r="J44" s="126">
        <v>0</v>
      </c>
      <c r="K44" s="126" t="s">
        <v>18</v>
      </c>
      <c r="L44" s="126"/>
      <c r="M44" s="126">
        <v>0</v>
      </c>
      <c r="N44" s="126" t="s">
        <v>18</v>
      </c>
      <c r="O44" s="126"/>
      <c r="P44" s="126">
        <v>0</v>
      </c>
      <c r="Q44" s="126" t="s">
        <v>18</v>
      </c>
      <c r="R44" s="126"/>
      <c r="S44" s="126" t="s">
        <v>18</v>
      </c>
      <c r="T44" s="126" t="s">
        <v>1710</v>
      </c>
      <c r="U44" s="126"/>
      <c r="V44" s="126"/>
      <c r="W44" s="126" t="s">
        <v>28</v>
      </c>
      <c r="X44" s="126">
        <v>4</v>
      </c>
      <c r="Y44" s="126">
        <v>3</v>
      </c>
      <c r="Z44" s="126"/>
      <c r="AA44" s="126">
        <v>1</v>
      </c>
      <c r="AB44" s="126">
        <v>0</v>
      </c>
      <c r="AC44" s="126">
        <v>0</v>
      </c>
      <c r="AD44" s="126">
        <v>0</v>
      </c>
      <c r="AE44" s="126">
        <v>0</v>
      </c>
      <c r="AF44" s="126">
        <v>0</v>
      </c>
      <c r="AG44" s="126">
        <v>0</v>
      </c>
      <c r="AH44" s="126">
        <v>0</v>
      </c>
      <c r="AI44" s="126">
        <v>0</v>
      </c>
      <c r="AJ44" s="126">
        <v>0</v>
      </c>
      <c r="AK44" s="126">
        <v>0</v>
      </c>
      <c r="AL44" s="126">
        <v>0</v>
      </c>
      <c r="AM44" s="126"/>
    </row>
    <row r="45" spans="1:39">
      <c r="A45" s="126" t="s">
        <v>167</v>
      </c>
      <c r="B45" s="126" t="s">
        <v>168</v>
      </c>
      <c r="C45" s="126" t="s">
        <v>1711</v>
      </c>
      <c r="D45" s="126" t="s">
        <v>17</v>
      </c>
      <c r="E45" s="126">
        <v>0</v>
      </c>
      <c r="F45" s="126"/>
      <c r="G45" s="126"/>
      <c r="H45" s="126"/>
      <c r="I45" s="126"/>
      <c r="J45" s="126">
        <v>0</v>
      </c>
      <c r="K45" s="126" t="s">
        <v>18</v>
      </c>
      <c r="L45" s="126"/>
      <c r="M45" s="126">
        <v>0</v>
      </c>
      <c r="N45" s="126" t="s">
        <v>18</v>
      </c>
      <c r="O45" s="126"/>
      <c r="P45" s="126">
        <v>0</v>
      </c>
      <c r="Q45" s="126" t="s">
        <v>18</v>
      </c>
      <c r="R45" s="126"/>
      <c r="S45" s="126" t="s">
        <v>18</v>
      </c>
      <c r="T45" s="126" t="s">
        <v>1710</v>
      </c>
      <c r="U45" s="126"/>
      <c r="V45" s="126"/>
      <c r="W45" s="126" t="s">
        <v>28</v>
      </c>
      <c r="X45" s="126">
        <v>4</v>
      </c>
      <c r="Y45" s="126">
        <v>2</v>
      </c>
      <c r="Z45" s="126"/>
      <c r="AA45" s="126">
        <v>1</v>
      </c>
      <c r="AB45" s="126">
        <v>0</v>
      </c>
      <c r="AC45" s="126">
        <v>0</v>
      </c>
      <c r="AD45" s="126">
        <v>0</v>
      </c>
      <c r="AE45" s="126">
        <v>0</v>
      </c>
      <c r="AF45" s="126">
        <v>0</v>
      </c>
      <c r="AG45" s="126">
        <v>0</v>
      </c>
      <c r="AH45" s="126">
        <v>0</v>
      </c>
      <c r="AI45" s="126">
        <v>0</v>
      </c>
      <c r="AJ45" s="126">
        <v>0</v>
      </c>
      <c r="AK45" s="126">
        <v>0</v>
      </c>
      <c r="AL45" s="126">
        <v>0</v>
      </c>
      <c r="AM45" s="126"/>
    </row>
    <row r="46" spans="1:39">
      <c r="A46" s="126" t="s">
        <v>197</v>
      </c>
      <c r="B46" s="126" t="s">
        <v>198</v>
      </c>
      <c r="C46" s="126" t="s">
        <v>1711</v>
      </c>
      <c r="D46" s="126" t="s">
        <v>17</v>
      </c>
      <c r="E46" s="126">
        <v>0</v>
      </c>
      <c r="F46" s="126"/>
      <c r="G46" s="126"/>
      <c r="H46" s="126"/>
      <c r="I46" s="126"/>
      <c r="J46" s="126">
        <v>0</v>
      </c>
      <c r="K46" s="126" t="s">
        <v>18</v>
      </c>
      <c r="L46" s="126"/>
      <c r="M46" s="126">
        <v>0</v>
      </c>
      <c r="N46" s="126" t="s">
        <v>18</v>
      </c>
      <c r="O46" s="126"/>
      <c r="P46" s="126">
        <v>0</v>
      </c>
      <c r="Q46" s="126" t="s">
        <v>18</v>
      </c>
      <c r="R46" s="126"/>
      <c r="S46" s="126" t="s">
        <v>18</v>
      </c>
      <c r="T46" s="126" t="s">
        <v>1710</v>
      </c>
      <c r="U46" s="126"/>
      <c r="V46" s="126"/>
      <c r="W46" s="126" t="s">
        <v>21</v>
      </c>
      <c r="X46" s="126">
        <v>1.90791666666667</v>
      </c>
      <c r="Y46" s="126">
        <v>72</v>
      </c>
      <c r="Z46" s="126"/>
      <c r="AA46" s="126">
        <v>8.3333333333333301E-2</v>
      </c>
      <c r="AB46" s="126">
        <v>6.9444444444444503E-2</v>
      </c>
      <c r="AC46" s="126">
        <v>1.38888888888889E-2</v>
      </c>
      <c r="AD46" s="126">
        <v>9.7222222222222196E-2</v>
      </c>
      <c r="AE46" s="126">
        <v>0.13888888888888901</v>
      </c>
      <c r="AF46" s="126">
        <v>4.1666666666666699E-2</v>
      </c>
      <c r="AG46" s="126">
        <v>0.20833333333333301</v>
      </c>
      <c r="AH46" s="126">
        <v>9.7222222222222196E-2</v>
      </c>
      <c r="AI46" s="126">
        <v>0.13888888888888901</v>
      </c>
      <c r="AJ46" s="126">
        <v>0.11111111111111099</v>
      </c>
      <c r="AK46" s="126">
        <v>0</v>
      </c>
      <c r="AL46" s="126">
        <v>0</v>
      </c>
      <c r="AM46" s="126"/>
    </row>
    <row r="47" spans="1:39">
      <c r="A47" s="126" t="s">
        <v>169</v>
      </c>
      <c r="B47" s="126" t="s">
        <v>170</v>
      </c>
      <c r="C47" s="126" t="s">
        <v>1714</v>
      </c>
      <c r="D47" s="126" t="s">
        <v>17</v>
      </c>
      <c r="E47" s="126">
        <v>520</v>
      </c>
      <c r="F47" s="126">
        <v>0.95204312461345297</v>
      </c>
      <c r="G47" s="126">
        <v>0.70742358078602596</v>
      </c>
      <c r="H47" s="126">
        <v>0.22270742358078599</v>
      </c>
      <c r="I47" s="126">
        <v>6.9868995633187797E-2</v>
      </c>
      <c r="J47" s="126">
        <v>31</v>
      </c>
      <c r="K47" s="126" t="s">
        <v>25</v>
      </c>
      <c r="L47" s="126" t="s">
        <v>1743</v>
      </c>
      <c r="M47" s="126">
        <v>126</v>
      </c>
      <c r="N47" s="126" t="s">
        <v>21</v>
      </c>
      <c r="O47" s="126" t="s">
        <v>1744</v>
      </c>
      <c r="P47" s="126">
        <v>111</v>
      </c>
      <c r="Q47" s="126" t="s">
        <v>25</v>
      </c>
      <c r="R47" s="126">
        <v>1.0688288288288299</v>
      </c>
      <c r="S47" s="126" t="s">
        <v>25</v>
      </c>
      <c r="T47" s="126" t="s">
        <v>1949</v>
      </c>
      <c r="U47" s="126">
        <v>1.1589711934156399</v>
      </c>
      <c r="V47" s="126"/>
      <c r="W47" s="126" t="s">
        <v>21</v>
      </c>
      <c r="X47" s="126">
        <v>1.7335447611401</v>
      </c>
      <c r="Y47" s="126">
        <v>2491</v>
      </c>
      <c r="Z47" s="126">
        <v>520</v>
      </c>
      <c r="AA47" s="126">
        <v>0.10517864311521501</v>
      </c>
      <c r="AB47" s="126">
        <v>4.8574869530309102E-2</v>
      </c>
      <c r="AC47" s="126">
        <v>6.1421116017663598E-2</v>
      </c>
      <c r="AD47" s="126">
        <v>8.8719389803291804E-2</v>
      </c>
      <c r="AE47" s="126">
        <v>6.7442794058611005E-2</v>
      </c>
      <c r="AF47" s="126">
        <v>6.3428342031312701E-2</v>
      </c>
      <c r="AG47" s="126">
        <v>0.12685668406262501</v>
      </c>
      <c r="AH47" s="126">
        <v>7.9887595343235696E-2</v>
      </c>
      <c r="AI47" s="126">
        <v>0.114010437575271</v>
      </c>
      <c r="AJ47" s="126">
        <v>0.240064231232437</v>
      </c>
      <c r="AK47" s="126">
        <v>1.2043356081894801E-3</v>
      </c>
      <c r="AL47" s="126">
        <v>0</v>
      </c>
      <c r="AM47" s="126"/>
    </row>
    <row r="48" spans="1:39">
      <c r="A48" s="126" t="s">
        <v>171</v>
      </c>
      <c r="B48" s="126" t="s">
        <v>172</v>
      </c>
      <c r="C48" s="126" t="s">
        <v>1714</v>
      </c>
      <c r="D48" s="126" t="s">
        <v>17</v>
      </c>
      <c r="E48" s="126">
        <v>208</v>
      </c>
      <c r="F48" s="126">
        <v>0.89005067262956705</v>
      </c>
      <c r="G48" s="126">
        <v>0.68067226890756305</v>
      </c>
      <c r="H48" s="126">
        <v>0.252100840336134</v>
      </c>
      <c r="I48" s="126">
        <v>6.7226890756302504E-2</v>
      </c>
      <c r="J48" s="126">
        <v>26</v>
      </c>
      <c r="K48" s="126" t="s">
        <v>25</v>
      </c>
      <c r="L48" s="126" t="s">
        <v>1745</v>
      </c>
      <c r="M48" s="126">
        <v>56</v>
      </c>
      <c r="N48" s="126" t="s">
        <v>21</v>
      </c>
      <c r="O48" s="126" t="s">
        <v>1746</v>
      </c>
      <c r="P48" s="126">
        <v>46</v>
      </c>
      <c r="Q48" s="126" t="s">
        <v>25</v>
      </c>
      <c r="R48" s="126">
        <v>1.47065217391304</v>
      </c>
      <c r="S48" s="126" t="s">
        <v>25</v>
      </c>
      <c r="T48" s="126" t="s">
        <v>1950</v>
      </c>
      <c r="U48" s="126">
        <v>1.4662666666666699</v>
      </c>
      <c r="V48" s="126"/>
      <c r="W48" s="126" t="s">
        <v>33</v>
      </c>
      <c r="X48" s="126">
        <v>2.30635532331809</v>
      </c>
      <c r="Y48" s="126">
        <v>1531</v>
      </c>
      <c r="Z48" s="126">
        <v>210</v>
      </c>
      <c r="AA48" s="126">
        <v>0.11299804049640801</v>
      </c>
      <c r="AB48" s="126">
        <v>7.0542129327237094E-2</v>
      </c>
      <c r="AC48" s="126">
        <v>8.4258654474199904E-2</v>
      </c>
      <c r="AD48" s="126">
        <v>0.13520574787720399</v>
      </c>
      <c r="AE48" s="126">
        <v>0.10907903331156101</v>
      </c>
      <c r="AF48" s="126">
        <v>8.9483997387328498E-2</v>
      </c>
      <c r="AG48" s="126">
        <v>0.16917047681254099</v>
      </c>
      <c r="AH48" s="126">
        <v>6.46636185499673E-2</v>
      </c>
      <c r="AI48" s="126">
        <v>6.0744611365120799E-2</v>
      </c>
      <c r="AJ48" s="126">
        <v>9.9934683213585881E-2</v>
      </c>
      <c r="AK48" s="126">
        <v>3.2658393207054201E-3</v>
      </c>
      <c r="AL48" s="126">
        <v>0</v>
      </c>
      <c r="AM48" s="126"/>
    </row>
    <row r="49" spans="1:39">
      <c r="A49" s="126" t="s">
        <v>199</v>
      </c>
      <c r="B49" s="126" t="s">
        <v>200</v>
      </c>
      <c r="C49" s="126" t="s">
        <v>1711</v>
      </c>
      <c r="D49" s="126" t="s">
        <v>17</v>
      </c>
      <c r="E49" s="126">
        <v>0</v>
      </c>
      <c r="F49" s="126"/>
      <c r="G49" s="126"/>
      <c r="H49" s="126"/>
      <c r="I49" s="126"/>
      <c r="J49" s="126">
        <v>0</v>
      </c>
      <c r="K49" s="126" t="s">
        <v>18</v>
      </c>
      <c r="L49" s="126"/>
      <c r="M49" s="126">
        <v>0</v>
      </c>
      <c r="N49" s="126" t="s">
        <v>18</v>
      </c>
      <c r="O49" s="126"/>
      <c r="P49" s="126">
        <v>0</v>
      </c>
      <c r="Q49" s="126" t="s">
        <v>18</v>
      </c>
      <c r="R49" s="126"/>
      <c r="S49" s="126" t="s">
        <v>18</v>
      </c>
      <c r="T49" s="126" t="s">
        <v>1710</v>
      </c>
      <c r="U49" s="126"/>
      <c r="V49" s="126"/>
      <c r="W49" s="126" t="s">
        <v>30</v>
      </c>
      <c r="X49" s="126">
        <v>3.4</v>
      </c>
      <c r="Y49" s="126">
        <v>5</v>
      </c>
      <c r="Z49" s="126"/>
      <c r="AA49" s="126">
        <v>0.4</v>
      </c>
      <c r="AB49" s="126">
        <v>0</v>
      </c>
      <c r="AC49" s="126">
        <v>0</v>
      </c>
      <c r="AD49" s="126">
        <v>0.6</v>
      </c>
      <c r="AE49" s="126">
        <v>0</v>
      </c>
      <c r="AF49" s="126">
        <v>0</v>
      </c>
      <c r="AG49" s="126">
        <v>0</v>
      </c>
      <c r="AH49" s="126">
        <v>0</v>
      </c>
      <c r="AI49" s="126">
        <v>0</v>
      </c>
      <c r="AJ49" s="126">
        <v>0</v>
      </c>
      <c r="AK49" s="126">
        <v>0</v>
      </c>
      <c r="AL49" s="126">
        <v>0</v>
      </c>
      <c r="AM49" s="126"/>
    </row>
    <row r="50" spans="1:39">
      <c r="A50" s="126" t="s">
        <v>173</v>
      </c>
      <c r="B50" s="126" t="s">
        <v>174</v>
      </c>
      <c r="C50" s="126" t="s">
        <v>1711</v>
      </c>
      <c r="D50" s="126" t="s">
        <v>17</v>
      </c>
      <c r="E50" s="126">
        <v>0</v>
      </c>
      <c r="F50" s="126"/>
      <c r="G50" s="126"/>
      <c r="H50" s="126"/>
      <c r="I50" s="126"/>
      <c r="J50" s="126">
        <v>0</v>
      </c>
      <c r="K50" s="126" t="s">
        <v>18</v>
      </c>
      <c r="L50" s="126"/>
      <c r="M50" s="126">
        <v>0</v>
      </c>
      <c r="N50" s="126" t="s">
        <v>18</v>
      </c>
      <c r="O50" s="126"/>
      <c r="P50" s="126">
        <v>0</v>
      </c>
      <c r="Q50" s="126" t="s">
        <v>18</v>
      </c>
      <c r="R50" s="126"/>
      <c r="S50" s="126" t="s">
        <v>18</v>
      </c>
      <c r="T50" s="126" t="s">
        <v>1710</v>
      </c>
      <c r="U50" s="126"/>
      <c r="V50" s="126"/>
      <c r="W50" s="126" t="s">
        <v>21</v>
      </c>
      <c r="X50" s="126">
        <v>2</v>
      </c>
      <c r="Y50" s="126">
        <v>10</v>
      </c>
      <c r="Z50" s="126"/>
      <c r="AA50" s="126">
        <v>0</v>
      </c>
      <c r="AB50" s="126">
        <v>0.2</v>
      </c>
      <c r="AC50" s="126">
        <v>0.2</v>
      </c>
      <c r="AD50" s="126">
        <v>0.2</v>
      </c>
      <c r="AE50" s="126">
        <v>0</v>
      </c>
      <c r="AF50" s="126">
        <v>0</v>
      </c>
      <c r="AG50" s="126">
        <v>0</v>
      </c>
      <c r="AH50" s="126">
        <v>0</v>
      </c>
      <c r="AI50" s="126">
        <v>0.1</v>
      </c>
      <c r="AJ50" s="126">
        <v>0.3</v>
      </c>
      <c r="AK50" s="126">
        <v>0</v>
      </c>
      <c r="AL50" s="126">
        <v>0</v>
      </c>
      <c r="AM50" s="126"/>
    </row>
    <row r="51" spans="1:39">
      <c r="A51" s="126" t="s">
        <v>175</v>
      </c>
      <c r="B51" s="126" t="s">
        <v>176</v>
      </c>
      <c r="C51" s="126" t="s">
        <v>1714</v>
      </c>
      <c r="D51" s="126" t="s">
        <v>17</v>
      </c>
      <c r="E51" s="126">
        <v>138</v>
      </c>
      <c r="F51" s="126">
        <v>0.883498983510278</v>
      </c>
      <c r="G51" s="126">
        <v>0.65789473684210498</v>
      </c>
      <c r="H51" s="126">
        <v>0.30263157894736797</v>
      </c>
      <c r="I51" s="126">
        <v>3.94736842105263E-2</v>
      </c>
      <c r="J51" s="126">
        <v>0</v>
      </c>
      <c r="K51" s="126" t="s">
        <v>18</v>
      </c>
      <c r="L51" s="126"/>
      <c r="M51" s="126">
        <v>37</v>
      </c>
      <c r="N51" s="126" t="s">
        <v>21</v>
      </c>
      <c r="O51" s="126" t="s">
        <v>1747</v>
      </c>
      <c r="P51" s="126">
        <v>50</v>
      </c>
      <c r="Q51" s="126" t="s">
        <v>25</v>
      </c>
      <c r="R51" s="126">
        <v>1.0267999999999999</v>
      </c>
      <c r="S51" s="126" t="s">
        <v>25</v>
      </c>
      <c r="T51" s="126" t="s">
        <v>1951</v>
      </c>
      <c r="U51" s="126">
        <v>1.2132000000000001</v>
      </c>
      <c r="V51" s="126"/>
      <c r="W51" s="126" t="s">
        <v>21</v>
      </c>
      <c r="X51" s="126">
        <v>1.6136075949367099</v>
      </c>
      <c r="Y51" s="126">
        <v>1106</v>
      </c>
      <c r="Z51" s="126">
        <v>138</v>
      </c>
      <c r="AA51" s="126">
        <v>6.50994575045208E-2</v>
      </c>
      <c r="AB51" s="126">
        <v>5.8770343580470202E-2</v>
      </c>
      <c r="AC51" s="126">
        <v>5.8770343580470202E-2</v>
      </c>
      <c r="AD51" s="126">
        <v>7.7757685352622105E-2</v>
      </c>
      <c r="AE51" s="126">
        <v>5.4249547920434002E-2</v>
      </c>
      <c r="AF51" s="126">
        <v>5.8770343580470202E-2</v>
      </c>
      <c r="AG51" s="126">
        <v>0.164556962025316</v>
      </c>
      <c r="AH51" s="126">
        <v>8.4990958408679901E-2</v>
      </c>
      <c r="AI51" s="126">
        <v>0.15009041591320099</v>
      </c>
      <c r="AJ51" s="126">
        <v>0.21790235081374301</v>
      </c>
      <c r="AK51" s="126">
        <v>6.3291139240506302E-3</v>
      </c>
      <c r="AL51" s="126">
        <v>0</v>
      </c>
      <c r="AM51" s="126"/>
    </row>
    <row r="52" spans="1:39">
      <c r="A52" s="126" t="s">
        <v>177</v>
      </c>
      <c r="B52" s="126" t="s">
        <v>178</v>
      </c>
      <c r="C52" s="126" t="s">
        <v>1714</v>
      </c>
      <c r="D52" s="126" t="s">
        <v>17</v>
      </c>
      <c r="E52" s="126">
        <v>34</v>
      </c>
      <c r="F52" s="126">
        <v>0.90315789473684205</v>
      </c>
      <c r="G52" s="126">
        <v>0.63157894736842102</v>
      </c>
      <c r="H52" s="126">
        <v>0.157894736842105</v>
      </c>
      <c r="I52" s="126">
        <v>0.21052631578947401</v>
      </c>
      <c r="J52" s="126">
        <v>1</v>
      </c>
      <c r="K52" s="126" t="s">
        <v>21</v>
      </c>
      <c r="L52" s="126" t="s">
        <v>1748</v>
      </c>
      <c r="M52" s="126">
        <v>12</v>
      </c>
      <c r="N52" s="126" t="s">
        <v>33</v>
      </c>
      <c r="O52" s="126" t="s">
        <v>1749</v>
      </c>
      <c r="P52" s="126">
        <v>6</v>
      </c>
      <c r="Q52" s="126" t="s">
        <v>21</v>
      </c>
      <c r="R52" s="126">
        <v>1.6116666666666699</v>
      </c>
      <c r="S52" s="126" t="s">
        <v>21</v>
      </c>
      <c r="T52" s="126" t="s">
        <v>1948</v>
      </c>
      <c r="U52" s="126">
        <v>1.556</v>
      </c>
      <c r="V52" s="126"/>
      <c r="W52" s="126" t="s">
        <v>33</v>
      </c>
      <c r="X52" s="126">
        <v>2.3096659242761701</v>
      </c>
      <c r="Y52" s="126">
        <v>449</v>
      </c>
      <c r="Z52" s="126">
        <v>34</v>
      </c>
      <c r="AA52" s="126">
        <v>0.102449888641425</v>
      </c>
      <c r="AB52" s="126">
        <v>5.3452115812917603E-2</v>
      </c>
      <c r="AC52" s="126">
        <v>7.3496659242761705E-2</v>
      </c>
      <c r="AD52" s="126">
        <v>0.16035634743875299</v>
      </c>
      <c r="AE52" s="126">
        <v>0.126948775055679</v>
      </c>
      <c r="AF52" s="126">
        <v>8.0178173719376397E-2</v>
      </c>
      <c r="AG52" s="126">
        <v>0.18262806236080201</v>
      </c>
      <c r="AH52" s="126">
        <v>7.3496659242761705E-2</v>
      </c>
      <c r="AI52" s="126">
        <v>3.7861915367483297E-2</v>
      </c>
      <c r="AJ52" s="126">
        <v>0.102449888641425</v>
      </c>
      <c r="AK52" s="126">
        <v>6.6815144766147003E-3</v>
      </c>
      <c r="AL52" s="126">
        <v>0</v>
      </c>
      <c r="AM52" s="126"/>
    </row>
    <row r="53" spans="1:39">
      <c r="A53" s="126" t="s">
        <v>179</v>
      </c>
      <c r="B53" s="126" t="s">
        <v>180</v>
      </c>
      <c r="C53" s="126" t="s">
        <v>1714</v>
      </c>
      <c r="D53" s="126" t="s">
        <v>17</v>
      </c>
      <c r="E53" s="126">
        <v>0</v>
      </c>
      <c r="F53" s="126"/>
      <c r="G53" s="126"/>
      <c r="H53" s="126"/>
      <c r="I53" s="126"/>
      <c r="J53" s="126">
        <v>0</v>
      </c>
      <c r="K53" s="126" t="s">
        <v>18</v>
      </c>
      <c r="L53" s="126"/>
      <c r="M53" s="126">
        <v>0</v>
      </c>
      <c r="N53" s="126" t="s">
        <v>18</v>
      </c>
      <c r="O53" s="126"/>
      <c r="P53" s="126">
        <v>0</v>
      </c>
      <c r="Q53" s="126" t="s">
        <v>18</v>
      </c>
      <c r="R53" s="126"/>
      <c r="S53" s="126" t="s">
        <v>18</v>
      </c>
      <c r="T53" s="126" t="s">
        <v>1710</v>
      </c>
      <c r="U53" s="126"/>
      <c r="V53" s="126"/>
      <c r="W53" s="126" t="s">
        <v>21</v>
      </c>
      <c r="X53" s="126">
        <v>2.06958333333333</v>
      </c>
      <c r="Y53" s="126">
        <v>24</v>
      </c>
      <c r="Z53" s="126"/>
      <c r="AA53" s="126">
        <v>8.3333333333333301E-2</v>
      </c>
      <c r="AB53" s="126">
        <v>0.125</v>
      </c>
      <c r="AC53" s="126">
        <v>8.3333333333333301E-2</v>
      </c>
      <c r="AD53" s="126">
        <v>8.3333333333333301E-2</v>
      </c>
      <c r="AE53" s="126">
        <v>0.125</v>
      </c>
      <c r="AF53" s="126">
        <v>0.125</v>
      </c>
      <c r="AG53" s="126">
        <v>0</v>
      </c>
      <c r="AH53" s="126">
        <v>0.125</v>
      </c>
      <c r="AI53" s="126">
        <v>0</v>
      </c>
      <c r="AJ53" s="126">
        <v>0.25</v>
      </c>
      <c r="AK53" s="126">
        <v>0</v>
      </c>
      <c r="AL53" s="126">
        <v>0</v>
      </c>
      <c r="AM53" s="126"/>
    </row>
    <row r="54" spans="1:39">
      <c r="A54" s="126" t="s">
        <v>181</v>
      </c>
      <c r="B54" s="126" t="s">
        <v>182</v>
      </c>
      <c r="C54" s="126" t="s">
        <v>1714</v>
      </c>
      <c r="D54" s="126" t="s">
        <v>17</v>
      </c>
      <c r="E54" s="126">
        <v>42</v>
      </c>
      <c r="F54" s="126">
        <v>1.4663999999999999</v>
      </c>
      <c r="G54" s="126">
        <v>0.72</v>
      </c>
      <c r="H54" s="126">
        <v>0.24</v>
      </c>
      <c r="I54" s="126">
        <v>0.04</v>
      </c>
      <c r="J54" s="126">
        <v>0</v>
      </c>
      <c r="K54" s="126" t="s">
        <v>18</v>
      </c>
      <c r="L54" s="126"/>
      <c r="M54" s="126">
        <v>5</v>
      </c>
      <c r="N54" s="126" t="s">
        <v>21</v>
      </c>
      <c r="O54" s="126" t="s">
        <v>1750</v>
      </c>
      <c r="P54" s="126">
        <v>23</v>
      </c>
      <c r="Q54" s="126" t="s">
        <v>21</v>
      </c>
      <c r="R54" s="126">
        <v>1.59391304347826</v>
      </c>
      <c r="S54" s="126" t="s">
        <v>25</v>
      </c>
      <c r="T54" s="126" t="s">
        <v>1952</v>
      </c>
      <c r="U54" s="126">
        <v>1.35642857142857</v>
      </c>
      <c r="V54" s="126"/>
      <c r="W54" s="126" t="s">
        <v>33</v>
      </c>
      <c r="X54" s="126">
        <v>2.2176643192488301</v>
      </c>
      <c r="Y54" s="126">
        <v>852</v>
      </c>
      <c r="Z54" s="126">
        <v>42</v>
      </c>
      <c r="AA54" s="126">
        <v>9.2723004694835701E-2</v>
      </c>
      <c r="AB54" s="126">
        <v>7.0422535211267595E-2</v>
      </c>
      <c r="AC54" s="126">
        <v>7.0422535211267595E-2</v>
      </c>
      <c r="AD54" s="126">
        <v>0.127934272300469</v>
      </c>
      <c r="AE54" s="126">
        <v>0.120892018779343</v>
      </c>
      <c r="AF54" s="126">
        <v>7.9812206572769995E-2</v>
      </c>
      <c r="AG54" s="126">
        <v>0.18544600938967101</v>
      </c>
      <c r="AH54" s="126">
        <v>7.3943661971830998E-2</v>
      </c>
      <c r="AI54" s="126">
        <v>9.2723004694835701E-2</v>
      </c>
      <c r="AJ54" s="126">
        <v>7.3943661971830998E-2</v>
      </c>
      <c r="AK54" s="126">
        <v>8.2159624413145598E-3</v>
      </c>
      <c r="AL54" s="126">
        <v>0</v>
      </c>
      <c r="AM54" s="126"/>
    </row>
    <row r="55" spans="1:39">
      <c r="A55" s="126" t="s">
        <v>1453</v>
      </c>
      <c r="B55" s="126" t="s">
        <v>1454</v>
      </c>
      <c r="C55" s="126" t="s">
        <v>1714</v>
      </c>
      <c r="D55" s="126" t="s">
        <v>17</v>
      </c>
      <c r="E55" s="126">
        <v>0</v>
      </c>
      <c r="F55" s="126"/>
      <c r="G55" s="126"/>
      <c r="H55" s="126"/>
      <c r="I55" s="126"/>
      <c r="J55" s="126">
        <v>0</v>
      </c>
      <c r="K55" s="126" t="s">
        <v>18</v>
      </c>
      <c r="L55" s="126"/>
      <c r="M55" s="126">
        <v>0</v>
      </c>
      <c r="N55" s="126" t="s">
        <v>18</v>
      </c>
      <c r="O55" s="126"/>
      <c r="P55" s="126">
        <v>0</v>
      </c>
      <c r="Q55" s="126" t="s">
        <v>18</v>
      </c>
      <c r="R55" s="126"/>
      <c r="S55" s="126" t="s">
        <v>18</v>
      </c>
      <c r="T55" s="126" t="s">
        <v>1710</v>
      </c>
      <c r="U55" s="126"/>
      <c r="V55" s="126"/>
      <c r="W55" s="126" t="s">
        <v>32</v>
      </c>
      <c r="X55" s="126">
        <v>2.7980769230769198</v>
      </c>
      <c r="Y55" s="126">
        <v>104</v>
      </c>
      <c r="Z55" s="126"/>
      <c r="AA55" s="126">
        <v>0.32692307692307698</v>
      </c>
      <c r="AB55" s="126">
        <v>0</v>
      </c>
      <c r="AC55" s="126">
        <v>0</v>
      </c>
      <c r="AD55" s="126">
        <v>0.394230769230769</v>
      </c>
      <c r="AE55" s="126">
        <v>0</v>
      </c>
      <c r="AF55" s="126">
        <v>0</v>
      </c>
      <c r="AG55" s="126">
        <v>0.134615384615385</v>
      </c>
      <c r="AH55" s="126">
        <v>3.8461538461538498E-2</v>
      </c>
      <c r="AI55" s="126">
        <v>7.69230769230769E-2</v>
      </c>
      <c r="AJ55" s="126">
        <v>1.9230769230769201E-2</v>
      </c>
      <c r="AK55" s="126">
        <v>0</v>
      </c>
      <c r="AL55" s="126">
        <v>0</v>
      </c>
      <c r="AM55" s="126"/>
    </row>
    <row r="56" spans="1:39">
      <c r="A56" s="126" t="s">
        <v>183</v>
      </c>
      <c r="B56" s="126" t="s">
        <v>184</v>
      </c>
      <c r="C56" s="126" t="s">
        <v>1714</v>
      </c>
      <c r="D56" s="126" t="s">
        <v>17</v>
      </c>
      <c r="E56" s="126">
        <v>17</v>
      </c>
      <c r="F56" s="126">
        <v>1.5293884120171699</v>
      </c>
      <c r="G56" s="126">
        <v>0.875</v>
      </c>
      <c r="H56" s="126">
        <v>0.125</v>
      </c>
      <c r="I56" s="126">
        <v>0</v>
      </c>
      <c r="J56" s="126">
        <v>0</v>
      </c>
      <c r="K56" s="126" t="s">
        <v>18</v>
      </c>
      <c r="L56" s="126"/>
      <c r="M56" s="126">
        <v>3</v>
      </c>
      <c r="N56" s="126" t="s">
        <v>33</v>
      </c>
      <c r="O56" s="126" t="s">
        <v>1751</v>
      </c>
      <c r="P56" s="126">
        <v>4</v>
      </c>
      <c r="Q56" s="126" t="s">
        <v>21</v>
      </c>
      <c r="R56" s="126">
        <v>1.8325</v>
      </c>
      <c r="S56" s="126" t="s">
        <v>21</v>
      </c>
      <c r="T56" s="126" t="s">
        <v>1953</v>
      </c>
      <c r="U56" s="126">
        <v>1.9255555555555599</v>
      </c>
      <c r="V56" s="126"/>
      <c r="W56" s="126" t="s">
        <v>21</v>
      </c>
      <c r="X56" s="126">
        <v>2.1640748031496102</v>
      </c>
      <c r="Y56" s="126">
        <v>508</v>
      </c>
      <c r="Z56" s="126">
        <v>17</v>
      </c>
      <c r="AA56" s="126">
        <v>0.10039370078740199</v>
      </c>
      <c r="AB56" s="126">
        <v>7.0866141732283505E-2</v>
      </c>
      <c r="AC56" s="126">
        <v>7.6771653543307103E-2</v>
      </c>
      <c r="AD56" s="126">
        <v>0.124015748031496</v>
      </c>
      <c r="AE56" s="126">
        <v>9.8425196850393706E-2</v>
      </c>
      <c r="AF56" s="126">
        <v>8.2677165354330701E-2</v>
      </c>
      <c r="AG56" s="126">
        <v>0.16535433070866101</v>
      </c>
      <c r="AH56" s="126">
        <v>7.6771653543307103E-2</v>
      </c>
      <c r="AI56" s="126">
        <v>7.6771653543307103E-2</v>
      </c>
      <c r="AJ56" s="126">
        <v>0.12007874015748</v>
      </c>
      <c r="AK56" s="126">
        <v>5.9055118110236202E-3</v>
      </c>
      <c r="AL56" s="126">
        <v>0</v>
      </c>
      <c r="AM56" s="126"/>
    </row>
    <row r="57" spans="1:39">
      <c r="A57" s="126" t="s">
        <v>185</v>
      </c>
      <c r="B57" s="126" t="s">
        <v>186</v>
      </c>
      <c r="C57" s="126" t="s">
        <v>1714</v>
      </c>
      <c r="D57" s="126" t="s">
        <v>17</v>
      </c>
      <c r="E57" s="126">
        <v>16</v>
      </c>
      <c r="F57" s="126">
        <v>1.9845454545454499</v>
      </c>
      <c r="G57" s="126">
        <v>1</v>
      </c>
      <c r="H57" s="126">
        <v>0</v>
      </c>
      <c r="I57" s="126">
        <v>0</v>
      </c>
      <c r="J57" s="126">
        <v>1</v>
      </c>
      <c r="K57" s="126" t="s">
        <v>33</v>
      </c>
      <c r="L57" s="126" t="s">
        <v>1752</v>
      </c>
      <c r="M57" s="126">
        <v>1</v>
      </c>
      <c r="N57" s="126" t="s">
        <v>21</v>
      </c>
      <c r="O57" s="126" t="s">
        <v>1712</v>
      </c>
      <c r="P57" s="126">
        <v>9</v>
      </c>
      <c r="Q57" s="126" t="s">
        <v>33</v>
      </c>
      <c r="R57" s="126">
        <v>2.2588888888888894</v>
      </c>
      <c r="S57" s="126" t="s">
        <v>21</v>
      </c>
      <c r="T57" s="126" t="s">
        <v>1722</v>
      </c>
      <c r="U57" s="126">
        <v>1.8660000000000001</v>
      </c>
      <c r="V57" s="126"/>
      <c r="W57" s="126" t="s">
        <v>21</v>
      </c>
      <c r="X57" s="126">
        <v>2.1109751434034401</v>
      </c>
      <c r="Y57" s="126">
        <v>523</v>
      </c>
      <c r="Z57" s="126">
        <v>16</v>
      </c>
      <c r="AA57" s="126">
        <v>0.116634799235182</v>
      </c>
      <c r="AB57" s="126">
        <v>6.11854684512428E-2</v>
      </c>
      <c r="AC57" s="126">
        <v>6.5009560229445498E-2</v>
      </c>
      <c r="AD57" s="126">
        <v>0.122370936902486</v>
      </c>
      <c r="AE57" s="126">
        <v>0.103250478011472</v>
      </c>
      <c r="AF57" s="126">
        <v>7.648183556405351E-2</v>
      </c>
      <c r="AG57" s="126">
        <v>0.1434034416826</v>
      </c>
      <c r="AH57" s="126">
        <v>8.4130019120458893E-2</v>
      </c>
      <c r="AI57" s="126">
        <v>0.10133843212237099</v>
      </c>
      <c r="AJ57" s="126">
        <v>0.120458891013384</v>
      </c>
      <c r="AK57" s="126">
        <v>5.7361376673040199E-3</v>
      </c>
      <c r="AL57" s="126">
        <v>0</v>
      </c>
      <c r="AM57" s="126"/>
    </row>
    <row r="58" spans="1:39">
      <c r="A58" s="126" t="s">
        <v>187</v>
      </c>
      <c r="B58" s="126" t="s">
        <v>188</v>
      </c>
      <c r="C58" s="126" t="s">
        <v>1714</v>
      </c>
      <c r="D58" s="126" t="s">
        <v>17</v>
      </c>
      <c r="E58" s="126">
        <v>0</v>
      </c>
      <c r="F58" s="126"/>
      <c r="G58" s="126"/>
      <c r="H58" s="126"/>
      <c r="I58" s="126"/>
      <c r="J58" s="126">
        <v>0</v>
      </c>
      <c r="K58" s="126" t="s">
        <v>18</v>
      </c>
      <c r="L58" s="126"/>
      <c r="M58" s="126">
        <v>0</v>
      </c>
      <c r="N58" s="126" t="s">
        <v>18</v>
      </c>
      <c r="O58" s="126"/>
      <c r="P58" s="126">
        <v>0</v>
      </c>
      <c r="Q58" s="126" t="s">
        <v>18</v>
      </c>
      <c r="R58" s="126"/>
      <c r="S58" s="126" t="s">
        <v>18</v>
      </c>
      <c r="T58" s="126" t="s">
        <v>1710</v>
      </c>
      <c r="U58" s="126"/>
      <c r="V58" s="126"/>
      <c r="W58" s="126" t="s">
        <v>33</v>
      </c>
      <c r="X58" s="126">
        <v>2.33346153846154</v>
      </c>
      <c r="Y58" s="126">
        <v>52</v>
      </c>
      <c r="Z58" s="126"/>
      <c r="AA58" s="126">
        <v>0.15384615384615399</v>
      </c>
      <c r="AB58" s="126">
        <v>0.115384615384615</v>
      </c>
      <c r="AC58" s="126">
        <v>3.8461538461538498E-2</v>
      </c>
      <c r="AD58" s="126">
        <v>5.7692307692307702E-2</v>
      </c>
      <c r="AE58" s="126">
        <v>5.7692307692307702E-2</v>
      </c>
      <c r="AF58" s="126">
        <v>9.6153846153846215E-2</v>
      </c>
      <c r="AG58" s="126">
        <v>0.230769230769231</v>
      </c>
      <c r="AH58" s="126">
        <v>7.69230769230769E-2</v>
      </c>
      <c r="AI58" s="126">
        <v>1.9230769230769201E-2</v>
      </c>
      <c r="AJ58" s="126">
        <v>0.115384615384615</v>
      </c>
      <c r="AK58" s="126">
        <v>3.8461538461538498E-2</v>
      </c>
      <c r="AL58" s="126">
        <v>0</v>
      </c>
      <c r="AM58" s="126"/>
    </row>
    <row r="59" spans="1:39">
      <c r="A59" s="126" t="s">
        <v>189</v>
      </c>
      <c r="B59" s="126" t="s">
        <v>190</v>
      </c>
      <c r="C59" s="126" t="s">
        <v>1714</v>
      </c>
      <c r="D59" s="126" t="s">
        <v>17</v>
      </c>
      <c r="E59" s="126">
        <v>1</v>
      </c>
      <c r="F59" s="126"/>
      <c r="G59" s="126"/>
      <c r="H59" s="126"/>
      <c r="I59" s="126"/>
      <c r="J59" s="126">
        <v>0</v>
      </c>
      <c r="K59" s="126" t="s">
        <v>18</v>
      </c>
      <c r="L59" s="126"/>
      <c r="M59" s="126">
        <v>0</v>
      </c>
      <c r="N59" s="126" t="s">
        <v>18</v>
      </c>
      <c r="O59" s="126"/>
      <c r="P59" s="126">
        <v>0</v>
      </c>
      <c r="Q59" s="126" t="s">
        <v>18</v>
      </c>
      <c r="R59" s="126"/>
      <c r="S59" s="126" t="s">
        <v>18</v>
      </c>
      <c r="T59" s="126" t="s">
        <v>1715</v>
      </c>
      <c r="U59" s="126">
        <v>0</v>
      </c>
      <c r="V59" s="126"/>
      <c r="W59" s="126" t="s">
        <v>33</v>
      </c>
      <c r="X59" s="126">
        <v>2.3275862068965494</v>
      </c>
      <c r="Y59" s="126">
        <v>58</v>
      </c>
      <c r="Z59" s="126">
        <v>1</v>
      </c>
      <c r="AA59" s="126">
        <v>0.13793103448275901</v>
      </c>
      <c r="AB59" s="126">
        <v>8.6206896551724102E-2</v>
      </c>
      <c r="AC59" s="126">
        <v>6.8965517241379296E-2</v>
      </c>
      <c r="AD59" s="126">
        <v>8.6206896551724102E-2</v>
      </c>
      <c r="AE59" s="126">
        <v>0.12068965517241401</v>
      </c>
      <c r="AF59" s="126">
        <v>0.13793103448275901</v>
      </c>
      <c r="AG59" s="126">
        <v>0.12068965517241401</v>
      </c>
      <c r="AH59" s="126">
        <v>8.6206896551724102E-2</v>
      </c>
      <c r="AI59" s="126">
        <v>6.8965517241379296E-2</v>
      </c>
      <c r="AJ59" s="126">
        <v>8.6206896551724102E-2</v>
      </c>
      <c r="AK59" s="126">
        <v>0</v>
      </c>
      <c r="AL59" s="126">
        <v>0</v>
      </c>
      <c r="AM59" s="126"/>
    </row>
    <row r="60" spans="1:39">
      <c r="A60" s="126" t="s">
        <v>191</v>
      </c>
      <c r="B60" s="126" t="s">
        <v>192</v>
      </c>
      <c r="C60" s="126" t="s">
        <v>1714</v>
      </c>
      <c r="D60" s="126" t="s">
        <v>17</v>
      </c>
      <c r="E60" s="126">
        <v>143</v>
      </c>
      <c r="F60" s="126">
        <v>0.97521276595744699</v>
      </c>
      <c r="G60" s="126">
        <v>0.74468085106382997</v>
      </c>
      <c r="H60" s="126">
        <v>0.21276595744680901</v>
      </c>
      <c r="I60" s="126">
        <v>4.2553191489361701E-2</v>
      </c>
      <c r="J60" s="126">
        <v>9</v>
      </c>
      <c r="K60" s="126" t="s">
        <v>25</v>
      </c>
      <c r="L60" s="126" t="s">
        <v>1753</v>
      </c>
      <c r="M60" s="126">
        <v>33</v>
      </c>
      <c r="N60" s="126" t="s">
        <v>21</v>
      </c>
      <c r="O60" s="126" t="s">
        <v>1754</v>
      </c>
      <c r="P60" s="126">
        <v>13</v>
      </c>
      <c r="Q60" s="126" t="s">
        <v>25</v>
      </c>
      <c r="R60" s="126">
        <v>1.15384615384615</v>
      </c>
      <c r="S60" s="126" t="s">
        <v>21</v>
      </c>
      <c r="T60" s="126" t="s">
        <v>1954</v>
      </c>
      <c r="U60" s="126">
        <v>1.8875581395348799</v>
      </c>
      <c r="V60" s="126"/>
      <c r="W60" s="126" t="s">
        <v>33</v>
      </c>
      <c r="X60" s="126">
        <v>2.28661403508772</v>
      </c>
      <c r="Y60" s="126">
        <v>1140</v>
      </c>
      <c r="Z60" s="126">
        <v>145</v>
      </c>
      <c r="AA60" s="126">
        <v>0.128947368421053</v>
      </c>
      <c r="AB60" s="126">
        <v>7.0175438596491196E-2</v>
      </c>
      <c r="AC60" s="126">
        <v>7.4561403508771898E-2</v>
      </c>
      <c r="AD60" s="126">
        <v>0.157894736842105</v>
      </c>
      <c r="AE60" s="126">
        <v>0.102631578947368</v>
      </c>
      <c r="AF60" s="126">
        <v>7.8947368421052586E-2</v>
      </c>
      <c r="AG60" s="126">
        <v>0.13684210526315799</v>
      </c>
      <c r="AH60" s="126">
        <v>5.6140350877192997E-2</v>
      </c>
      <c r="AI60" s="126">
        <v>2.9824561403508799E-2</v>
      </c>
      <c r="AJ60" s="126">
        <v>0.16140350877192999</v>
      </c>
      <c r="AK60" s="126">
        <v>1.7543859649122801E-3</v>
      </c>
      <c r="AL60" s="126">
        <v>0</v>
      </c>
      <c r="AM60" s="126"/>
    </row>
    <row r="61" spans="1:39">
      <c r="A61" s="126" t="s">
        <v>193</v>
      </c>
      <c r="B61" s="126" t="s">
        <v>194</v>
      </c>
      <c r="C61" s="126" t="s">
        <v>1714</v>
      </c>
      <c r="D61" s="126" t="s">
        <v>17</v>
      </c>
      <c r="E61" s="126">
        <v>0</v>
      </c>
      <c r="F61" s="126"/>
      <c r="G61" s="126"/>
      <c r="H61" s="126"/>
      <c r="I61" s="126"/>
      <c r="J61" s="126">
        <v>0</v>
      </c>
      <c r="K61" s="126" t="s">
        <v>18</v>
      </c>
      <c r="L61" s="126"/>
      <c r="M61" s="126">
        <v>0</v>
      </c>
      <c r="N61" s="126" t="s">
        <v>18</v>
      </c>
      <c r="O61" s="126"/>
      <c r="P61" s="126">
        <v>0</v>
      </c>
      <c r="Q61" s="126" t="s">
        <v>18</v>
      </c>
      <c r="R61" s="126"/>
      <c r="S61" s="126" t="s">
        <v>18</v>
      </c>
      <c r="T61" s="126" t="s">
        <v>1710</v>
      </c>
      <c r="U61" s="126"/>
      <c r="V61" s="126"/>
      <c r="W61" s="126" t="s">
        <v>32</v>
      </c>
      <c r="X61" s="126">
        <v>2.75</v>
      </c>
      <c r="Y61" s="126">
        <v>12</v>
      </c>
      <c r="Z61" s="126"/>
      <c r="AA61" s="126">
        <v>0.16666666666666699</v>
      </c>
      <c r="AB61" s="126">
        <v>8.3333333333333301E-2</v>
      </c>
      <c r="AC61" s="126">
        <v>8.3333333333333301E-2</v>
      </c>
      <c r="AD61" s="126">
        <v>0.25</v>
      </c>
      <c r="AE61" s="126">
        <v>8.3333333333333301E-2</v>
      </c>
      <c r="AF61" s="126">
        <v>8.3333333333333301E-2</v>
      </c>
      <c r="AG61" s="126">
        <v>0.16666666666666699</v>
      </c>
      <c r="AH61" s="126">
        <v>0</v>
      </c>
      <c r="AI61" s="126">
        <v>8.3333333333333301E-2</v>
      </c>
      <c r="AJ61" s="126">
        <v>0</v>
      </c>
      <c r="AK61" s="126">
        <v>0</v>
      </c>
      <c r="AL61" s="126">
        <v>0</v>
      </c>
      <c r="AM61" s="126"/>
    </row>
    <row r="62" spans="1:39">
      <c r="A62" s="126" t="s">
        <v>1585</v>
      </c>
      <c r="B62" s="126" t="s">
        <v>1755</v>
      </c>
      <c r="C62" s="126" t="s">
        <v>1711</v>
      </c>
      <c r="D62" s="126" t="s">
        <v>17</v>
      </c>
      <c r="E62" s="126">
        <v>0</v>
      </c>
      <c r="F62" s="126"/>
      <c r="G62" s="126"/>
      <c r="H62" s="126"/>
      <c r="I62" s="126"/>
      <c r="J62" s="126">
        <v>0</v>
      </c>
      <c r="K62" s="126" t="s">
        <v>18</v>
      </c>
      <c r="L62" s="126"/>
      <c r="M62" s="126">
        <v>0</v>
      </c>
      <c r="N62" s="126" t="s">
        <v>18</v>
      </c>
      <c r="O62" s="126"/>
      <c r="P62" s="126">
        <v>0</v>
      </c>
      <c r="Q62" s="126" t="s">
        <v>18</v>
      </c>
      <c r="R62" s="126"/>
      <c r="S62" s="126" t="s">
        <v>18</v>
      </c>
      <c r="T62" s="126" t="s">
        <v>1710</v>
      </c>
      <c r="U62" s="126"/>
      <c r="V62" s="126"/>
      <c r="W62" s="126" t="s">
        <v>28</v>
      </c>
      <c r="X62" s="126">
        <v>4</v>
      </c>
      <c r="Y62" s="126">
        <v>2</v>
      </c>
      <c r="Z62" s="126"/>
      <c r="AA62" s="126">
        <v>1</v>
      </c>
      <c r="AB62" s="126">
        <v>0</v>
      </c>
      <c r="AC62" s="126">
        <v>0</v>
      </c>
      <c r="AD62" s="126">
        <v>0</v>
      </c>
      <c r="AE62" s="126">
        <v>0</v>
      </c>
      <c r="AF62" s="126">
        <v>0</v>
      </c>
      <c r="AG62" s="126">
        <v>0</v>
      </c>
      <c r="AH62" s="126">
        <v>0</v>
      </c>
      <c r="AI62" s="126">
        <v>0</v>
      </c>
      <c r="AJ62" s="126">
        <v>0</v>
      </c>
      <c r="AK62" s="126">
        <v>0</v>
      </c>
      <c r="AL62" s="126">
        <v>0</v>
      </c>
      <c r="AM62" s="126"/>
    </row>
    <row r="63" spans="1:39">
      <c r="A63" s="126" t="s">
        <v>195</v>
      </c>
      <c r="B63" s="126" t="s">
        <v>196</v>
      </c>
      <c r="C63" s="126" t="s">
        <v>1711</v>
      </c>
      <c r="D63" s="126" t="s">
        <v>17</v>
      </c>
      <c r="E63" s="126">
        <v>0</v>
      </c>
      <c r="F63" s="126"/>
      <c r="G63" s="126"/>
      <c r="H63" s="126"/>
      <c r="I63" s="126"/>
      <c r="J63" s="126">
        <v>0</v>
      </c>
      <c r="K63" s="126" t="s">
        <v>18</v>
      </c>
      <c r="L63" s="126"/>
      <c r="M63" s="126">
        <v>0</v>
      </c>
      <c r="N63" s="126" t="s">
        <v>18</v>
      </c>
      <c r="O63" s="126"/>
      <c r="P63" s="126">
        <v>0</v>
      </c>
      <c r="Q63" s="126" t="s">
        <v>18</v>
      </c>
      <c r="R63" s="126"/>
      <c r="S63" s="126" t="s">
        <v>18</v>
      </c>
      <c r="T63" s="126" t="s">
        <v>1710</v>
      </c>
      <c r="U63" s="126"/>
      <c r="V63" s="126"/>
      <c r="W63" s="126" t="s">
        <v>32</v>
      </c>
      <c r="X63" s="126">
        <v>2.5062068965517201</v>
      </c>
      <c r="Y63" s="126">
        <v>29</v>
      </c>
      <c r="Z63" s="126"/>
      <c r="AA63" s="126">
        <v>6.8965517241379296E-2</v>
      </c>
      <c r="AB63" s="126">
        <v>0.20689655172413801</v>
      </c>
      <c r="AC63" s="126">
        <v>0.10344827586206901</v>
      </c>
      <c r="AD63" s="126">
        <v>0.17241379310344801</v>
      </c>
      <c r="AE63" s="126">
        <v>0.10344827586206901</v>
      </c>
      <c r="AF63" s="126">
        <v>6.8965517241379296E-2</v>
      </c>
      <c r="AG63" s="126">
        <v>6.8965517241379296E-2</v>
      </c>
      <c r="AH63" s="126">
        <v>3.4482758620689703E-2</v>
      </c>
      <c r="AI63" s="126">
        <v>0</v>
      </c>
      <c r="AJ63" s="126">
        <v>0.17241379310344801</v>
      </c>
      <c r="AK63" s="126">
        <v>0</v>
      </c>
      <c r="AL63" s="126">
        <v>0</v>
      </c>
      <c r="AM63" s="126"/>
    </row>
    <row r="64" spans="1:39">
      <c r="A64" s="126" t="s">
        <v>201</v>
      </c>
      <c r="B64" s="126" t="s">
        <v>202</v>
      </c>
      <c r="C64" s="126" t="s">
        <v>1711</v>
      </c>
      <c r="D64" s="126" t="s">
        <v>17</v>
      </c>
      <c r="E64" s="126">
        <v>199</v>
      </c>
      <c r="F64" s="126">
        <v>1.4007633587786299</v>
      </c>
      <c r="G64" s="126">
        <v>0.63358778625954204</v>
      </c>
      <c r="H64" s="126">
        <v>0.27480916030534402</v>
      </c>
      <c r="I64" s="126">
        <v>9.160305343511449E-2</v>
      </c>
      <c r="J64" s="126">
        <v>9</v>
      </c>
      <c r="K64" s="126" t="s">
        <v>21</v>
      </c>
      <c r="L64" s="126" t="s">
        <v>1756</v>
      </c>
      <c r="M64" s="126">
        <v>28</v>
      </c>
      <c r="N64" s="126" t="s">
        <v>33</v>
      </c>
      <c r="O64" s="126" t="s">
        <v>1757</v>
      </c>
      <c r="P64" s="126">
        <v>106</v>
      </c>
      <c r="Q64" s="126" t="s">
        <v>21</v>
      </c>
      <c r="R64" s="126">
        <v>1.7107547169811299</v>
      </c>
      <c r="S64" s="126" t="s">
        <v>33</v>
      </c>
      <c r="T64" s="126" t="s">
        <v>1955</v>
      </c>
      <c r="U64" s="126">
        <v>2.3333333333333299</v>
      </c>
      <c r="V64" s="126"/>
      <c r="W64" s="126" t="s">
        <v>33</v>
      </c>
      <c r="X64" s="126">
        <v>2.4448283983849306</v>
      </c>
      <c r="Y64" s="126">
        <v>2972</v>
      </c>
      <c r="Z64" s="126">
        <v>201</v>
      </c>
      <c r="AA64" s="126">
        <v>0.27052489905787303</v>
      </c>
      <c r="AB64" s="126">
        <v>5.6864064602960999E-2</v>
      </c>
      <c r="AC64" s="126">
        <v>5.0134589502018802E-2</v>
      </c>
      <c r="AD64" s="126">
        <v>0.174293405114401</v>
      </c>
      <c r="AE64" s="126">
        <v>2.92732166890983E-2</v>
      </c>
      <c r="AF64" s="126">
        <v>3.2974427994616397E-2</v>
      </c>
      <c r="AG64" s="126">
        <v>0.120457604306864</v>
      </c>
      <c r="AH64" s="126">
        <v>6.2920592193808897E-2</v>
      </c>
      <c r="AI64" s="126">
        <v>0.12584118438761799</v>
      </c>
      <c r="AJ64" s="126">
        <v>6.2247644683714701E-2</v>
      </c>
      <c r="AK64" s="126">
        <v>2.6917900403768502E-3</v>
      </c>
      <c r="AL64" s="126">
        <v>0</v>
      </c>
      <c r="AM64" s="126"/>
    </row>
    <row r="65" spans="1:39">
      <c r="A65" s="126" t="s">
        <v>203</v>
      </c>
      <c r="B65" s="126" t="s">
        <v>204</v>
      </c>
      <c r="C65" s="126" t="s">
        <v>1711</v>
      </c>
      <c r="D65" s="126" t="s">
        <v>17</v>
      </c>
      <c r="E65" s="126">
        <v>192</v>
      </c>
      <c r="F65" s="126">
        <v>1.6530927835051501</v>
      </c>
      <c r="G65" s="126">
        <v>0.64948453608247403</v>
      </c>
      <c r="H65" s="126">
        <v>0.298969072164948</v>
      </c>
      <c r="I65" s="126">
        <v>5.1546391752577303E-2</v>
      </c>
      <c r="J65" s="126">
        <v>2</v>
      </c>
      <c r="K65" s="126" t="s">
        <v>21</v>
      </c>
      <c r="L65" s="126" t="s">
        <v>1758</v>
      </c>
      <c r="M65" s="126">
        <v>15</v>
      </c>
      <c r="N65" s="126" t="s">
        <v>33</v>
      </c>
      <c r="O65" s="126" t="s">
        <v>1759</v>
      </c>
      <c r="P65" s="126">
        <v>89</v>
      </c>
      <c r="Q65" s="126" t="s">
        <v>21</v>
      </c>
      <c r="R65" s="126">
        <v>1.9365168539325801</v>
      </c>
      <c r="S65" s="126" t="s">
        <v>33</v>
      </c>
      <c r="T65" s="126" t="s">
        <v>1956</v>
      </c>
      <c r="U65" s="126">
        <v>2.1960000000000002</v>
      </c>
      <c r="V65" s="126"/>
      <c r="W65" s="126" t="s">
        <v>33</v>
      </c>
      <c r="X65" s="126">
        <v>2.3886046511627899</v>
      </c>
      <c r="Y65" s="126">
        <v>2064</v>
      </c>
      <c r="Z65" s="126">
        <v>192</v>
      </c>
      <c r="AA65" s="126">
        <v>0.29215116279069803</v>
      </c>
      <c r="AB65" s="126">
        <v>5.9108527131782898E-2</v>
      </c>
      <c r="AC65" s="126">
        <v>5.1841085271317797E-2</v>
      </c>
      <c r="AD65" s="126">
        <v>0.153100775193798</v>
      </c>
      <c r="AE65" s="126">
        <v>3.4883720930232599E-2</v>
      </c>
      <c r="AF65" s="126">
        <v>3.0523255813953501E-2</v>
      </c>
      <c r="AG65" s="126">
        <v>8.4302325581395401E-2</v>
      </c>
      <c r="AH65" s="126">
        <v>3.8275193798449597E-2</v>
      </c>
      <c r="AI65" s="126">
        <v>0.14292635658914701</v>
      </c>
      <c r="AJ65" s="126">
        <v>9.8837209302325604E-2</v>
      </c>
      <c r="AK65" s="126">
        <v>0</v>
      </c>
      <c r="AL65" s="126">
        <v>0</v>
      </c>
      <c r="AM65" s="126"/>
    </row>
    <row r="66" spans="1:39">
      <c r="A66" s="126" t="s">
        <v>205</v>
      </c>
      <c r="B66" s="126" t="s">
        <v>206</v>
      </c>
      <c r="C66" s="126" t="s">
        <v>1711</v>
      </c>
      <c r="D66" s="126" t="s">
        <v>17</v>
      </c>
      <c r="E66" s="126">
        <v>6</v>
      </c>
      <c r="F66" s="126">
        <v>1.8</v>
      </c>
      <c r="G66" s="126">
        <v>0.8</v>
      </c>
      <c r="H66" s="126">
        <v>0.2</v>
      </c>
      <c r="I66" s="126">
        <v>0</v>
      </c>
      <c r="J66" s="126">
        <v>0</v>
      </c>
      <c r="K66" s="126" t="s">
        <v>18</v>
      </c>
      <c r="L66" s="126"/>
      <c r="M66" s="126">
        <v>2</v>
      </c>
      <c r="N66" s="126" t="s">
        <v>21</v>
      </c>
      <c r="O66" s="126" t="s">
        <v>1760</v>
      </c>
      <c r="P66" s="126">
        <v>3</v>
      </c>
      <c r="Q66" s="126" t="s">
        <v>32</v>
      </c>
      <c r="R66" s="126">
        <v>2.5566666666666702</v>
      </c>
      <c r="S66" s="126" t="s">
        <v>21</v>
      </c>
      <c r="T66" s="126" t="s">
        <v>1715</v>
      </c>
      <c r="U66" s="126">
        <v>2</v>
      </c>
      <c r="V66" s="126"/>
      <c r="W66" s="126" t="s">
        <v>32</v>
      </c>
      <c r="X66" s="126">
        <v>2.5898717948717902</v>
      </c>
      <c r="Y66" s="126">
        <v>234</v>
      </c>
      <c r="Z66" s="126">
        <v>6</v>
      </c>
      <c r="AA66" s="126">
        <v>0.31196581196581202</v>
      </c>
      <c r="AB66" s="126">
        <v>8.11965811965812E-2</v>
      </c>
      <c r="AC66" s="126">
        <v>4.2735042735042701E-2</v>
      </c>
      <c r="AD66" s="126">
        <v>0.188034188034188</v>
      </c>
      <c r="AE66" s="126">
        <v>3.4188034188034198E-2</v>
      </c>
      <c r="AF66" s="126">
        <v>3.4188034188034198E-2</v>
      </c>
      <c r="AG66" s="126">
        <v>5.5555555555555601E-2</v>
      </c>
      <c r="AH66" s="126">
        <v>5.5555555555555601E-2</v>
      </c>
      <c r="AI66" s="126">
        <v>0.13247863247863201</v>
      </c>
      <c r="AJ66" s="126">
        <v>4.7008547008547001E-2</v>
      </c>
      <c r="AK66" s="126">
        <v>0</v>
      </c>
      <c r="AL66" s="126">
        <v>0</v>
      </c>
      <c r="AM66" s="126"/>
    </row>
    <row r="67" spans="1:39">
      <c r="A67" s="126" t="s">
        <v>207</v>
      </c>
      <c r="B67" s="126" t="s">
        <v>208</v>
      </c>
      <c r="C67" s="126" t="s">
        <v>1711</v>
      </c>
      <c r="D67" s="126" t="s">
        <v>17</v>
      </c>
      <c r="E67" s="126">
        <v>6</v>
      </c>
      <c r="F67" s="126">
        <v>2.25</v>
      </c>
      <c r="G67" s="126">
        <v>0.75</v>
      </c>
      <c r="H67" s="126">
        <v>0.25</v>
      </c>
      <c r="I67" s="126">
        <v>0</v>
      </c>
      <c r="J67" s="126">
        <v>0</v>
      </c>
      <c r="K67" s="126" t="s">
        <v>18</v>
      </c>
      <c r="L67" s="126"/>
      <c r="M67" s="126">
        <v>1</v>
      </c>
      <c r="N67" s="126" t="s">
        <v>28</v>
      </c>
      <c r="O67" s="126" t="s">
        <v>1714</v>
      </c>
      <c r="P67" s="126">
        <v>4</v>
      </c>
      <c r="Q67" s="126" t="s">
        <v>21</v>
      </c>
      <c r="R67" s="126">
        <v>2</v>
      </c>
      <c r="S67" s="126" t="s">
        <v>28</v>
      </c>
      <c r="T67" s="126" t="s">
        <v>1715</v>
      </c>
      <c r="U67" s="126">
        <v>4</v>
      </c>
      <c r="V67" s="126"/>
      <c r="W67" s="126" t="s">
        <v>31</v>
      </c>
      <c r="X67" s="126">
        <v>2.8554700854700901</v>
      </c>
      <c r="Y67" s="126">
        <v>468</v>
      </c>
      <c r="Z67" s="126">
        <v>6</v>
      </c>
      <c r="AA67" s="126">
        <v>0.35683760683760701</v>
      </c>
      <c r="AB67" s="126">
        <v>6.8376068376068397E-2</v>
      </c>
      <c r="AC67" s="126">
        <v>7.2649572649572711E-2</v>
      </c>
      <c r="AD67" s="126">
        <v>0.17307692307692299</v>
      </c>
      <c r="AE67" s="126">
        <v>5.1282051282051301E-2</v>
      </c>
      <c r="AF67" s="126">
        <v>2.9914529914529895E-2</v>
      </c>
      <c r="AG67" s="126">
        <v>8.11965811965812E-2</v>
      </c>
      <c r="AH67" s="126">
        <v>3.8461538461538498E-2</v>
      </c>
      <c r="AI67" s="126">
        <v>5.7692307692307702E-2</v>
      </c>
      <c r="AJ67" s="126">
        <v>6.1965811965812002E-2</v>
      </c>
      <c r="AK67" s="126">
        <v>4.2735042735042696E-3</v>
      </c>
      <c r="AL67" s="126">
        <v>0</v>
      </c>
      <c r="AM67" s="126"/>
    </row>
    <row r="68" spans="1:39">
      <c r="A68" s="126" t="s">
        <v>209</v>
      </c>
      <c r="B68" s="126" t="s">
        <v>210</v>
      </c>
      <c r="C68" s="126" t="s">
        <v>1711</v>
      </c>
      <c r="D68" s="126" t="s">
        <v>17</v>
      </c>
      <c r="E68" s="126">
        <v>0</v>
      </c>
      <c r="F68" s="126"/>
      <c r="G68" s="126"/>
      <c r="H68" s="126"/>
      <c r="I68" s="126"/>
      <c r="J68" s="126">
        <v>0</v>
      </c>
      <c r="K68" s="126" t="s">
        <v>18</v>
      </c>
      <c r="L68" s="126"/>
      <c r="M68" s="126">
        <v>0</v>
      </c>
      <c r="N68" s="126" t="s">
        <v>18</v>
      </c>
      <c r="O68" s="126"/>
      <c r="P68" s="126">
        <v>0</v>
      </c>
      <c r="Q68" s="126" t="s">
        <v>18</v>
      </c>
      <c r="R68" s="126"/>
      <c r="S68" s="126" t="s">
        <v>18</v>
      </c>
      <c r="T68" s="126" t="s">
        <v>1710</v>
      </c>
      <c r="U68" s="126"/>
      <c r="V68" s="126"/>
      <c r="W68" s="126" t="s">
        <v>31</v>
      </c>
      <c r="X68" s="126">
        <v>3.1659999999999999</v>
      </c>
      <c r="Y68" s="126">
        <v>10</v>
      </c>
      <c r="Z68" s="126"/>
      <c r="AA68" s="126">
        <v>0.4</v>
      </c>
      <c r="AB68" s="126">
        <v>0</v>
      </c>
      <c r="AC68" s="126">
        <v>0.2</v>
      </c>
      <c r="AD68" s="126">
        <v>0.3</v>
      </c>
      <c r="AE68" s="126">
        <v>0</v>
      </c>
      <c r="AF68" s="126">
        <v>0</v>
      </c>
      <c r="AG68" s="126">
        <v>0</v>
      </c>
      <c r="AH68" s="126">
        <v>0</v>
      </c>
      <c r="AI68" s="126">
        <v>0.1</v>
      </c>
      <c r="AJ68" s="126">
        <v>0</v>
      </c>
      <c r="AK68" s="126">
        <v>0</v>
      </c>
      <c r="AL68" s="126">
        <v>0</v>
      </c>
      <c r="AM68" s="126"/>
    </row>
    <row r="69" spans="1:39">
      <c r="A69" s="126" t="s">
        <v>211</v>
      </c>
      <c r="B69" s="126" t="s">
        <v>212</v>
      </c>
      <c r="C69" s="126" t="s">
        <v>1711</v>
      </c>
      <c r="D69" s="126" t="s">
        <v>17</v>
      </c>
      <c r="E69" s="126">
        <v>1</v>
      </c>
      <c r="F69" s="126">
        <v>-1</v>
      </c>
      <c r="G69" s="126">
        <v>0</v>
      </c>
      <c r="H69" s="126">
        <v>0</v>
      </c>
      <c r="I69" s="126">
        <v>1</v>
      </c>
      <c r="J69" s="126">
        <v>0</v>
      </c>
      <c r="K69" s="126" t="s">
        <v>18</v>
      </c>
      <c r="L69" s="126"/>
      <c r="M69" s="126">
        <v>1</v>
      </c>
      <c r="N69" s="126" t="s">
        <v>25</v>
      </c>
      <c r="O69" s="126" t="s">
        <v>1715</v>
      </c>
      <c r="P69" s="126">
        <v>0</v>
      </c>
      <c r="Q69" s="126" t="s">
        <v>18</v>
      </c>
      <c r="R69" s="126"/>
      <c r="S69" s="126" t="s">
        <v>18</v>
      </c>
      <c r="T69" s="126" t="s">
        <v>1710</v>
      </c>
      <c r="U69" s="126"/>
      <c r="V69" s="126"/>
      <c r="W69" s="126" t="s">
        <v>32</v>
      </c>
      <c r="X69" s="126">
        <v>2.7626923076923098</v>
      </c>
      <c r="Y69" s="126">
        <v>52</v>
      </c>
      <c r="Z69" s="126">
        <v>1</v>
      </c>
      <c r="AA69" s="126">
        <v>0.42307692307692302</v>
      </c>
      <c r="AB69" s="126">
        <v>0</v>
      </c>
      <c r="AC69" s="126">
        <v>3.8461538461538498E-2</v>
      </c>
      <c r="AD69" s="126">
        <v>0.230769230769231</v>
      </c>
      <c r="AE69" s="126">
        <v>0</v>
      </c>
      <c r="AF69" s="126">
        <v>0</v>
      </c>
      <c r="AG69" s="126">
        <v>5.7692307692307702E-2</v>
      </c>
      <c r="AH69" s="126">
        <v>0.134615384615385</v>
      </c>
      <c r="AI69" s="126">
        <v>7.69230769230769E-2</v>
      </c>
      <c r="AJ69" s="126">
        <v>0</v>
      </c>
      <c r="AK69" s="126">
        <v>0</v>
      </c>
      <c r="AL69" s="126">
        <v>0</v>
      </c>
      <c r="AM69" s="126"/>
    </row>
    <row r="70" spans="1:39">
      <c r="A70" s="126" t="s">
        <v>213</v>
      </c>
      <c r="B70" s="126" t="s">
        <v>214</v>
      </c>
      <c r="C70" s="126" t="s">
        <v>1711</v>
      </c>
      <c r="D70" s="126" t="s">
        <v>17</v>
      </c>
      <c r="E70" s="126">
        <v>11</v>
      </c>
      <c r="F70" s="126">
        <v>2.5670000000000002</v>
      </c>
      <c r="G70" s="126">
        <v>1</v>
      </c>
      <c r="H70" s="126">
        <v>0</v>
      </c>
      <c r="I70" s="126">
        <v>0</v>
      </c>
      <c r="J70" s="126">
        <v>0</v>
      </c>
      <c r="K70" s="126" t="s">
        <v>18</v>
      </c>
      <c r="L70" s="126"/>
      <c r="M70" s="126">
        <v>4</v>
      </c>
      <c r="N70" s="126" t="s">
        <v>32</v>
      </c>
      <c r="O70" s="126" t="s">
        <v>1761</v>
      </c>
      <c r="P70" s="126">
        <v>6</v>
      </c>
      <c r="Q70" s="126" t="s">
        <v>31</v>
      </c>
      <c r="R70" s="126">
        <v>3.1116666666666699</v>
      </c>
      <c r="S70" s="126" t="s">
        <v>31</v>
      </c>
      <c r="T70" s="126" t="s">
        <v>1715</v>
      </c>
      <c r="U70" s="126">
        <v>3</v>
      </c>
      <c r="V70" s="126"/>
      <c r="W70" s="126" t="s">
        <v>32</v>
      </c>
      <c r="X70" s="126">
        <v>2.6349295774647894</v>
      </c>
      <c r="Y70" s="126">
        <v>284</v>
      </c>
      <c r="Z70" s="126">
        <v>11</v>
      </c>
      <c r="AA70" s="126">
        <v>0.26056338028169002</v>
      </c>
      <c r="AB70" s="126">
        <v>6.6901408450704206E-2</v>
      </c>
      <c r="AC70" s="126">
        <v>6.6901408450704206E-2</v>
      </c>
      <c r="AD70" s="126">
        <v>0.19718309859154901</v>
      </c>
      <c r="AE70" s="126">
        <v>3.5211267605633798E-2</v>
      </c>
      <c r="AF70" s="126">
        <v>4.92957746478873E-2</v>
      </c>
      <c r="AG70" s="126">
        <v>0.11267605633802801</v>
      </c>
      <c r="AH70" s="126">
        <v>9.1549295774647904E-2</v>
      </c>
      <c r="AI70" s="126">
        <v>5.2816901408450703E-2</v>
      </c>
      <c r="AJ70" s="126">
        <v>6.3380281690140802E-2</v>
      </c>
      <c r="AK70" s="126">
        <v>3.5211267605633799E-3</v>
      </c>
      <c r="AL70" s="126">
        <v>0</v>
      </c>
      <c r="AM70" s="126"/>
    </row>
    <row r="71" spans="1:39">
      <c r="A71" s="126" t="s">
        <v>215</v>
      </c>
      <c r="B71" s="126" t="s">
        <v>216</v>
      </c>
      <c r="C71" s="126" t="s">
        <v>1711</v>
      </c>
      <c r="D71" s="126" t="s">
        <v>17</v>
      </c>
      <c r="E71" s="126">
        <v>12</v>
      </c>
      <c r="F71" s="126">
        <v>1.29555555555556</v>
      </c>
      <c r="G71" s="126">
        <v>0.88888888888888895</v>
      </c>
      <c r="H71" s="126">
        <v>0.11111111111111099</v>
      </c>
      <c r="I71" s="126">
        <v>0</v>
      </c>
      <c r="J71" s="126">
        <v>0</v>
      </c>
      <c r="K71" s="126" t="s">
        <v>18</v>
      </c>
      <c r="L71" s="126"/>
      <c r="M71" s="126">
        <v>3</v>
      </c>
      <c r="N71" s="126" t="s">
        <v>33</v>
      </c>
      <c r="O71" s="126" t="s">
        <v>1762</v>
      </c>
      <c r="P71" s="126">
        <v>6</v>
      </c>
      <c r="Q71" s="126" t="s">
        <v>25</v>
      </c>
      <c r="R71" s="126">
        <v>1.3333333333333299</v>
      </c>
      <c r="S71" s="126" t="s">
        <v>25</v>
      </c>
      <c r="T71" s="126" t="s">
        <v>1711</v>
      </c>
      <c r="U71" s="126">
        <v>0.663333333333333</v>
      </c>
      <c r="V71" s="126"/>
      <c r="W71" s="126" t="s">
        <v>32</v>
      </c>
      <c r="X71" s="126">
        <v>2.5869255663430399</v>
      </c>
      <c r="Y71" s="126">
        <v>309</v>
      </c>
      <c r="Z71" s="126">
        <v>12</v>
      </c>
      <c r="AA71" s="126">
        <v>0.233009708737864</v>
      </c>
      <c r="AB71" s="126">
        <v>5.5016181229773503E-2</v>
      </c>
      <c r="AC71" s="126">
        <v>7.1197411003236302E-2</v>
      </c>
      <c r="AD71" s="126">
        <v>0.168284789644013</v>
      </c>
      <c r="AE71" s="126">
        <v>7.1197411003236302E-2</v>
      </c>
      <c r="AF71" s="126">
        <v>2.9126213592233E-2</v>
      </c>
      <c r="AG71" s="126">
        <v>0.17152103559870599</v>
      </c>
      <c r="AH71" s="126">
        <v>9.0614886731391606E-2</v>
      </c>
      <c r="AI71" s="126">
        <v>5.5016181229773503E-2</v>
      </c>
      <c r="AJ71" s="126">
        <v>4.5307443365695803E-2</v>
      </c>
      <c r="AK71" s="126">
        <v>9.7087378640776708E-3</v>
      </c>
      <c r="AL71" s="126">
        <v>0</v>
      </c>
      <c r="AM71" s="126"/>
    </row>
    <row r="72" spans="1:39">
      <c r="A72" s="126" t="s">
        <v>217</v>
      </c>
      <c r="B72" s="126" t="s">
        <v>218</v>
      </c>
      <c r="C72" s="126" t="s">
        <v>1711</v>
      </c>
      <c r="D72" s="126" t="s">
        <v>17</v>
      </c>
      <c r="E72" s="126">
        <v>29</v>
      </c>
      <c r="F72" s="126">
        <v>1.5349999999999999</v>
      </c>
      <c r="G72" s="126">
        <v>0.625</v>
      </c>
      <c r="H72" s="126">
        <v>0.33333333333333298</v>
      </c>
      <c r="I72" s="126">
        <v>4.1666666666666699E-2</v>
      </c>
      <c r="J72" s="126">
        <v>1</v>
      </c>
      <c r="K72" s="126" t="s">
        <v>21</v>
      </c>
      <c r="L72" s="126" t="s">
        <v>1763</v>
      </c>
      <c r="M72" s="126">
        <v>8</v>
      </c>
      <c r="N72" s="126" t="s">
        <v>21</v>
      </c>
      <c r="O72" s="126" t="s">
        <v>1764</v>
      </c>
      <c r="P72" s="126">
        <v>18</v>
      </c>
      <c r="Q72" s="126" t="s">
        <v>21</v>
      </c>
      <c r="R72" s="126">
        <v>1.8888888888888899</v>
      </c>
      <c r="S72" s="126" t="s">
        <v>21</v>
      </c>
      <c r="T72" s="126" t="s">
        <v>1712</v>
      </c>
      <c r="U72" s="126">
        <v>2</v>
      </c>
      <c r="V72" s="126"/>
      <c r="W72" s="126" t="s">
        <v>33</v>
      </c>
      <c r="X72" s="126">
        <v>2.38823871906841</v>
      </c>
      <c r="Y72" s="126">
        <v>687</v>
      </c>
      <c r="Z72" s="126">
        <v>30</v>
      </c>
      <c r="AA72" s="126">
        <v>0.20524017467248901</v>
      </c>
      <c r="AB72" s="126">
        <v>5.3857350800582203E-2</v>
      </c>
      <c r="AC72" s="126">
        <v>4.07569141193595E-2</v>
      </c>
      <c r="AD72" s="126">
        <v>0.20087336244541501</v>
      </c>
      <c r="AE72" s="126">
        <v>2.62008733624454E-2</v>
      </c>
      <c r="AF72" s="126">
        <v>1.60116448326055E-2</v>
      </c>
      <c r="AG72" s="126">
        <v>0.19796215429403199</v>
      </c>
      <c r="AH72" s="126">
        <v>0.101892285298399</v>
      </c>
      <c r="AI72" s="126">
        <v>9.75254730713246E-2</v>
      </c>
      <c r="AJ72" s="126">
        <v>3.4934497816593899E-2</v>
      </c>
      <c r="AK72" s="126">
        <v>1.31004366812227E-2</v>
      </c>
      <c r="AL72" s="126">
        <v>0</v>
      </c>
      <c r="AM72" s="126"/>
    </row>
    <row r="73" spans="1:39">
      <c r="A73" s="126" t="s">
        <v>219</v>
      </c>
      <c r="B73" s="126" t="s">
        <v>220</v>
      </c>
      <c r="C73" s="126" t="s">
        <v>1711</v>
      </c>
      <c r="D73" s="126" t="s">
        <v>17</v>
      </c>
      <c r="E73" s="126">
        <v>22</v>
      </c>
      <c r="F73" s="126">
        <v>2</v>
      </c>
      <c r="G73" s="126">
        <v>0.83333333333333315</v>
      </c>
      <c r="H73" s="126">
        <v>0.16666666666666699</v>
      </c>
      <c r="I73" s="126">
        <v>0</v>
      </c>
      <c r="J73" s="126">
        <v>0</v>
      </c>
      <c r="K73" s="126" t="s">
        <v>18</v>
      </c>
      <c r="L73" s="126"/>
      <c r="M73" s="126">
        <v>6</v>
      </c>
      <c r="N73" s="126" t="s">
        <v>31</v>
      </c>
      <c r="O73" s="126" t="s">
        <v>1765</v>
      </c>
      <c r="P73" s="126">
        <v>7</v>
      </c>
      <c r="Q73" s="126" t="s">
        <v>33</v>
      </c>
      <c r="R73" s="126">
        <v>2.3328571428571401</v>
      </c>
      <c r="S73" s="126" t="s">
        <v>32</v>
      </c>
      <c r="T73" s="126" t="s">
        <v>1953</v>
      </c>
      <c r="U73" s="126">
        <v>2.5188888888888901</v>
      </c>
      <c r="V73" s="126"/>
      <c r="W73" s="126" t="s">
        <v>31</v>
      </c>
      <c r="X73" s="126">
        <v>3.1680984340044702</v>
      </c>
      <c r="Y73" s="126">
        <v>894</v>
      </c>
      <c r="Z73" s="126">
        <v>22</v>
      </c>
      <c r="AA73" s="126">
        <v>0.37136465324384799</v>
      </c>
      <c r="AB73" s="126">
        <v>9.0604026845637606E-2</v>
      </c>
      <c r="AC73" s="126">
        <v>0.10514541387024599</v>
      </c>
      <c r="AD73" s="126">
        <v>0.22483221476510101</v>
      </c>
      <c r="AE73" s="126">
        <v>3.35570469798658E-2</v>
      </c>
      <c r="AF73" s="126">
        <v>3.69127516778524E-2</v>
      </c>
      <c r="AG73" s="126">
        <v>5.5928411633109597E-2</v>
      </c>
      <c r="AH73" s="126">
        <v>3.1319910514541402E-2</v>
      </c>
      <c r="AI73" s="126">
        <v>2.3489932885905999E-2</v>
      </c>
      <c r="AJ73" s="126">
        <v>2.3489932885905999E-2</v>
      </c>
      <c r="AK73" s="126">
        <v>3.3557046979865801E-3</v>
      </c>
      <c r="AL73" s="126">
        <v>0</v>
      </c>
      <c r="AM73" s="126"/>
    </row>
    <row r="74" spans="1:39">
      <c r="A74" s="126" t="s">
        <v>221</v>
      </c>
      <c r="B74" s="126" t="s">
        <v>222</v>
      </c>
      <c r="C74" s="126" t="s">
        <v>1711</v>
      </c>
      <c r="D74" s="126" t="s">
        <v>17</v>
      </c>
      <c r="E74" s="126">
        <v>5</v>
      </c>
      <c r="F74" s="126">
        <v>0.5</v>
      </c>
      <c r="G74" s="126">
        <v>0.5</v>
      </c>
      <c r="H74" s="126">
        <v>0</v>
      </c>
      <c r="I74" s="126">
        <v>0.5</v>
      </c>
      <c r="J74" s="126">
        <v>0</v>
      </c>
      <c r="K74" s="126" t="s">
        <v>18</v>
      </c>
      <c r="L74" s="126"/>
      <c r="M74" s="126">
        <v>1</v>
      </c>
      <c r="N74" s="126" t="s">
        <v>25</v>
      </c>
      <c r="O74" s="126" t="s">
        <v>1715</v>
      </c>
      <c r="P74" s="126">
        <v>1</v>
      </c>
      <c r="Q74" s="126" t="s">
        <v>21</v>
      </c>
      <c r="R74" s="126">
        <v>2</v>
      </c>
      <c r="S74" s="126" t="s">
        <v>33</v>
      </c>
      <c r="T74" s="126" t="s">
        <v>1711</v>
      </c>
      <c r="U74" s="126">
        <v>2.3333333333333299</v>
      </c>
      <c r="V74" s="126"/>
      <c r="W74" s="126" t="s">
        <v>33</v>
      </c>
      <c r="X74" s="126">
        <v>2.2777314814814802</v>
      </c>
      <c r="Y74" s="126">
        <v>216</v>
      </c>
      <c r="Z74" s="126">
        <v>5</v>
      </c>
      <c r="AA74" s="126">
        <v>0.203703703703704</v>
      </c>
      <c r="AB74" s="126">
        <v>3.7037037037037E-2</v>
      </c>
      <c r="AC74" s="126">
        <v>4.1666666666666699E-2</v>
      </c>
      <c r="AD74" s="126">
        <v>0.20833333333333301</v>
      </c>
      <c r="AE74" s="126">
        <v>3.2407407407407399E-2</v>
      </c>
      <c r="AF74" s="126">
        <v>4.1666666666666699E-2</v>
      </c>
      <c r="AG74" s="126">
        <v>0.148148148148148</v>
      </c>
      <c r="AH74" s="126">
        <v>8.3333333333333301E-2</v>
      </c>
      <c r="AI74" s="126">
        <v>7.4074074074074098E-2</v>
      </c>
      <c r="AJ74" s="126">
        <v>0.125</v>
      </c>
      <c r="AK74" s="126">
        <v>0</v>
      </c>
      <c r="AL74" s="126">
        <v>0</v>
      </c>
      <c r="AM74" s="126"/>
    </row>
    <row r="75" spans="1:39">
      <c r="A75" s="126" t="s">
        <v>223</v>
      </c>
      <c r="B75" s="126" t="s">
        <v>224</v>
      </c>
      <c r="C75" s="126" t="s">
        <v>1711</v>
      </c>
      <c r="D75" s="126" t="s">
        <v>17</v>
      </c>
      <c r="E75" s="126">
        <v>3</v>
      </c>
      <c r="F75" s="126">
        <v>3.335</v>
      </c>
      <c r="G75" s="126">
        <v>1</v>
      </c>
      <c r="H75" s="126">
        <v>0</v>
      </c>
      <c r="I75" s="126">
        <v>0</v>
      </c>
      <c r="J75" s="126">
        <v>0</v>
      </c>
      <c r="K75" s="126" t="s">
        <v>18</v>
      </c>
      <c r="L75" s="126"/>
      <c r="M75" s="126">
        <v>0</v>
      </c>
      <c r="N75" s="126" t="s">
        <v>18</v>
      </c>
      <c r="O75" s="126"/>
      <c r="P75" s="126">
        <v>2</v>
      </c>
      <c r="Q75" s="126" t="s">
        <v>30</v>
      </c>
      <c r="R75" s="126">
        <v>3.335</v>
      </c>
      <c r="S75" s="126" t="s">
        <v>30</v>
      </c>
      <c r="T75" s="126" t="s">
        <v>1715</v>
      </c>
      <c r="U75" s="126">
        <v>3.33</v>
      </c>
      <c r="V75" s="126"/>
      <c r="W75" s="126" t="s">
        <v>31</v>
      </c>
      <c r="X75" s="126">
        <v>2.9049999999999998</v>
      </c>
      <c r="Y75" s="126">
        <v>256</v>
      </c>
      <c r="Z75" s="126">
        <v>3</v>
      </c>
      <c r="AA75" s="126">
        <v>0.50390625</v>
      </c>
      <c r="AB75" s="126">
        <v>5.078125E-2</v>
      </c>
      <c r="AC75" s="126">
        <v>4.296875E-2</v>
      </c>
      <c r="AD75" s="126">
        <v>9.765625E-2</v>
      </c>
      <c r="AE75" s="126">
        <v>1.953125E-2</v>
      </c>
      <c r="AF75" s="126">
        <v>1.171875E-2</v>
      </c>
      <c r="AG75" s="126">
        <v>7.421875E-2</v>
      </c>
      <c r="AH75" s="126">
        <v>3.125E-2</v>
      </c>
      <c r="AI75" s="126">
        <v>0.1015625</v>
      </c>
      <c r="AJ75" s="126">
        <v>5.46875E-2</v>
      </c>
      <c r="AK75" s="126">
        <v>3.90625E-3</v>
      </c>
      <c r="AL75" s="126">
        <v>0</v>
      </c>
      <c r="AM75" s="126"/>
    </row>
    <row r="76" spans="1:39">
      <c r="A76" s="126" t="s">
        <v>225</v>
      </c>
      <c r="B76" s="126" t="s">
        <v>226</v>
      </c>
      <c r="C76" s="126" t="s">
        <v>1711</v>
      </c>
      <c r="D76" s="126" t="s">
        <v>17</v>
      </c>
      <c r="E76" s="126">
        <v>0</v>
      </c>
      <c r="F76" s="126"/>
      <c r="G76" s="126"/>
      <c r="H76" s="126"/>
      <c r="I76" s="126"/>
      <c r="J76" s="126">
        <v>0</v>
      </c>
      <c r="K76" s="126" t="s">
        <v>18</v>
      </c>
      <c r="L76" s="126"/>
      <c r="M76" s="126">
        <v>0</v>
      </c>
      <c r="N76" s="126" t="s">
        <v>18</v>
      </c>
      <c r="O76" s="126"/>
      <c r="P76" s="126">
        <v>0</v>
      </c>
      <c r="Q76" s="126" t="s">
        <v>18</v>
      </c>
      <c r="R76" s="126"/>
      <c r="S76" s="126" t="s">
        <v>18</v>
      </c>
      <c r="T76" s="126" t="s">
        <v>1710</v>
      </c>
      <c r="U76" s="126"/>
      <c r="V76" s="126"/>
      <c r="W76" s="126" t="s">
        <v>31</v>
      </c>
      <c r="X76" s="126">
        <v>3.08815789473684</v>
      </c>
      <c r="Y76" s="126">
        <v>38</v>
      </c>
      <c r="Z76" s="126"/>
      <c r="AA76" s="126">
        <v>0.47368421052631599</v>
      </c>
      <c r="AB76" s="126">
        <v>0.13157894736842099</v>
      </c>
      <c r="AC76" s="126">
        <v>5.2631578947368397E-2</v>
      </c>
      <c r="AD76" s="126">
        <v>0.105263157894737</v>
      </c>
      <c r="AE76" s="126">
        <v>5.2631578947368397E-2</v>
      </c>
      <c r="AF76" s="126">
        <v>0</v>
      </c>
      <c r="AG76" s="126">
        <v>2.6315789473684199E-2</v>
      </c>
      <c r="AH76" s="126">
        <v>2.6315789473684199E-2</v>
      </c>
      <c r="AI76" s="126">
        <v>2.6315789473684199E-2</v>
      </c>
      <c r="AJ76" s="126">
        <v>7.8947368421052586E-2</v>
      </c>
      <c r="AK76" s="126">
        <v>0</v>
      </c>
      <c r="AL76" s="126">
        <v>0</v>
      </c>
      <c r="AM76" s="126"/>
    </row>
    <row r="77" spans="1:39">
      <c r="A77" s="126" t="s">
        <v>227</v>
      </c>
      <c r="B77" s="126" t="s">
        <v>228</v>
      </c>
      <c r="C77" s="126" t="s">
        <v>1711</v>
      </c>
      <c r="D77" s="126" t="s">
        <v>17</v>
      </c>
      <c r="E77" s="126">
        <v>0</v>
      </c>
      <c r="F77" s="126"/>
      <c r="G77" s="126"/>
      <c r="H77" s="126"/>
      <c r="I77" s="126"/>
      <c r="J77" s="126">
        <v>0</v>
      </c>
      <c r="K77" s="126" t="s">
        <v>18</v>
      </c>
      <c r="L77" s="126"/>
      <c r="M77" s="126">
        <v>0</v>
      </c>
      <c r="N77" s="126" t="s">
        <v>18</v>
      </c>
      <c r="O77" s="126"/>
      <c r="P77" s="126">
        <v>0</v>
      </c>
      <c r="Q77" s="126" t="s">
        <v>18</v>
      </c>
      <c r="R77" s="126"/>
      <c r="S77" s="126" t="s">
        <v>18</v>
      </c>
      <c r="T77" s="126" t="s">
        <v>1710</v>
      </c>
      <c r="U77" s="126"/>
      <c r="V77" s="126"/>
      <c r="W77" s="126" t="s">
        <v>29</v>
      </c>
      <c r="X77" s="126">
        <v>3.6363636363636398</v>
      </c>
      <c r="Y77" s="126">
        <v>11</v>
      </c>
      <c r="Z77" s="126"/>
      <c r="AA77" s="126">
        <v>0.90909090909090895</v>
      </c>
      <c r="AB77" s="126">
        <v>0</v>
      </c>
      <c r="AC77" s="126">
        <v>0</v>
      </c>
      <c r="AD77" s="126">
        <v>0</v>
      </c>
      <c r="AE77" s="126">
        <v>0</v>
      </c>
      <c r="AF77" s="126">
        <v>0</v>
      </c>
      <c r="AG77" s="126">
        <v>0</v>
      </c>
      <c r="AH77" s="126">
        <v>0</v>
      </c>
      <c r="AI77" s="126">
        <v>0</v>
      </c>
      <c r="AJ77" s="126">
        <v>9.0909090909090898E-2</v>
      </c>
      <c r="AK77" s="126">
        <v>0</v>
      </c>
      <c r="AL77" s="126">
        <v>0</v>
      </c>
      <c r="AM77" s="126"/>
    </row>
    <row r="78" spans="1:39">
      <c r="A78" s="126" t="s">
        <v>229</v>
      </c>
      <c r="B78" s="126" t="s">
        <v>230</v>
      </c>
      <c r="C78" s="126" t="s">
        <v>1715</v>
      </c>
      <c r="D78" s="126" t="s">
        <v>17</v>
      </c>
      <c r="E78" s="126">
        <v>0</v>
      </c>
      <c r="F78" s="126"/>
      <c r="G78" s="126"/>
      <c r="H78" s="126"/>
      <c r="I78" s="126"/>
      <c r="J78" s="126">
        <v>0</v>
      </c>
      <c r="K78" s="126" t="s">
        <v>18</v>
      </c>
      <c r="L78" s="126"/>
      <c r="M78" s="126">
        <v>0</v>
      </c>
      <c r="N78" s="126" t="s">
        <v>18</v>
      </c>
      <c r="O78" s="126"/>
      <c r="P78" s="126">
        <v>0</v>
      </c>
      <c r="Q78" s="126" t="s">
        <v>18</v>
      </c>
      <c r="R78" s="126"/>
      <c r="S78" s="126" t="s">
        <v>18</v>
      </c>
      <c r="T78" s="126" t="s">
        <v>1710</v>
      </c>
      <c r="U78" s="126"/>
      <c r="V78" s="126"/>
      <c r="W78" s="126" t="s">
        <v>29</v>
      </c>
      <c r="X78" s="126">
        <v>3.6673684210526294</v>
      </c>
      <c r="Y78" s="126">
        <v>19</v>
      </c>
      <c r="Z78" s="126"/>
      <c r="AA78" s="126">
        <v>0.68421052631579005</v>
      </c>
      <c r="AB78" s="126">
        <v>0.21052631578947401</v>
      </c>
      <c r="AC78" s="126">
        <v>0</v>
      </c>
      <c r="AD78" s="126">
        <v>5.2631578947368397E-2</v>
      </c>
      <c r="AE78" s="126">
        <v>0</v>
      </c>
      <c r="AF78" s="126">
        <v>0</v>
      </c>
      <c r="AG78" s="126">
        <v>0</v>
      </c>
      <c r="AH78" s="126">
        <v>0</v>
      </c>
      <c r="AI78" s="126">
        <v>0</v>
      </c>
      <c r="AJ78" s="126">
        <v>5.2631578947368397E-2</v>
      </c>
      <c r="AK78" s="126">
        <v>0</v>
      </c>
      <c r="AL78" s="126">
        <v>0</v>
      </c>
      <c r="AM78" s="126"/>
    </row>
    <row r="79" spans="1:39">
      <c r="A79" s="126" t="s">
        <v>231</v>
      </c>
      <c r="B79" s="126" t="s">
        <v>232</v>
      </c>
      <c r="C79" s="126" t="s">
        <v>1711</v>
      </c>
      <c r="D79" s="126" t="s">
        <v>17</v>
      </c>
      <c r="E79" s="126">
        <v>0</v>
      </c>
      <c r="F79" s="126"/>
      <c r="G79" s="126"/>
      <c r="H79" s="126"/>
      <c r="I79" s="126"/>
      <c r="J79" s="126">
        <v>0</v>
      </c>
      <c r="K79" s="126" t="s">
        <v>18</v>
      </c>
      <c r="L79" s="126"/>
      <c r="M79" s="126">
        <v>0</v>
      </c>
      <c r="N79" s="126" t="s">
        <v>18</v>
      </c>
      <c r="O79" s="126"/>
      <c r="P79" s="126">
        <v>0</v>
      </c>
      <c r="Q79" s="126" t="s">
        <v>18</v>
      </c>
      <c r="R79" s="126"/>
      <c r="S79" s="126" t="s">
        <v>18</v>
      </c>
      <c r="T79" s="126" t="s">
        <v>1710</v>
      </c>
      <c r="U79" s="126"/>
      <c r="V79" s="126"/>
      <c r="W79" s="126" t="s">
        <v>28</v>
      </c>
      <c r="X79" s="126">
        <v>4</v>
      </c>
      <c r="Y79" s="126">
        <v>9</v>
      </c>
      <c r="Z79" s="126"/>
      <c r="AA79" s="126">
        <v>1</v>
      </c>
      <c r="AB79" s="126">
        <v>0</v>
      </c>
      <c r="AC79" s="126">
        <v>0</v>
      </c>
      <c r="AD79" s="126">
        <v>0</v>
      </c>
      <c r="AE79" s="126">
        <v>0</v>
      </c>
      <c r="AF79" s="126">
        <v>0</v>
      </c>
      <c r="AG79" s="126">
        <v>0</v>
      </c>
      <c r="AH79" s="126">
        <v>0</v>
      </c>
      <c r="AI79" s="126">
        <v>0</v>
      </c>
      <c r="AJ79" s="126">
        <v>0</v>
      </c>
      <c r="AK79" s="126">
        <v>0</v>
      </c>
      <c r="AL79" s="126">
        <v>0</v>
      </c>
      <c r="AM79" s="126"/>
    </row>
    <row r="80" spans="1:39">
      <c r="A80" s="126" t="s">
        <v>1671</v>
      </c>
      <c r="B80" s="126" t="s">
        <v>1767</v>
      </c>
      <c r="C80" s="126" t="s">
        <v>1712</v>
      </c>
      <c r="D80" s="126" t="s">
        <v>17</v>
      </c>
      <c r="E80" s="126">
        <v>0</v>
      </c>
      <c r="F80" s="126"/>
      <c r="G80" s="126"/>
      <c r="H80" s="126"/>
      <c r="I80" s="126"/>
      <c r="J80" s="126">
        <v>0</v>
      </c>
      <c r="K80" s="126" t="s">
        <v>18</v>
      </c>
      <c r="L80" s="126"/>
      <c r="M80" s="126">
        <v>0</v>
      </c>
      <c r="N80" s="126" t="s">
        <v>18</v>
      </c>
      <c r="O80" s="126"/>
      <c r="P80" s="126">
        <v>0</v>
      </c>
      <c r="Q80" s="126" t="s">
        <v>18</v>
      </c>
      <c r="R80" s="126"/>
      <c r="S80" s="126" t="s">
        <v>18</v>
      </c>
      <c r="T80" s="126" t="s">
        <v>1710</v>
      </c>
      <c r="U80" s="126"/>
      <c r="V80" s="126"/>
      <c r="W80" s="126" t="s">
        <v>28</v>
      </c>
      <c r="X80" s="126">
        <v>4</v>
      </c>
      <c r="Y80" s="126">
        <v>1</v>
      </c>
      <c r="Z80" s="126"/>
      <c r="AA80" s="126">
        <v>1</v>
      </c>
      <c r="AB80" s="126">
        <v>0</v>
      </c>
      <c r="AC80" s="126">
        <v>0</v>
      </c>
      <c r="AD80" s="126">
        <v>0</v>
      </c>
      <c r="AE80" s="126">
        <v>0</v>
      </c>
      <c r="AF80" s="126">
        <v>0</v>
      </c>
      <c r="AG80" s="126">
        <v>0</v>
      </c>
      <c r="AH80" s="126">
        <v>0</v>
      </c>
      <c r="AI80" s="126">
        <v>0</v>
      </c>
      <c r="AJ80" s="126">
        <v>0</v>
      </c>
      <c r="AK80" s="126">
        <v>0</v>
      </c>
      <c r="AL80" s="126">
        <v>0</v>
      </c>
      <c r="AM80" s="126"/>
    </row>
    <row r="81" spans="1:39">
      <c r="A81" s="126" t="s">
        <v>1584</v>
      </c>
      <c r="B81" s="126" t="s">
        <v>1768</v>
      </c>
      <c r="C81" s="126" t="s">
        <v>1711</v>
      </c>
      <c r="D81" s="126" t="s">
        <v>17</v>
      </c>
      <c r="E81" s="126">
        <v>0</v>
      </c>
      <c r="F81" s="126"/>
      <c r="G81" s="126"/>
      <c r="H81" s="126"/>
      <c r="I81" s="126"/>
      <c r="J81" s="126">
        <v>0</v>
      </c>
      <c r="K81" s="126" t="s">
        <v>18</v>
      </c>
      <c r="L81" s="126"/>
      <c r="M81" s="126">
        <v>0</v>
      </c>
      <c r="N81" s="126" t="s">
        <v>18</v>
      </c>
      <c r="O81" s="126"/>
      <c r="P81" s="126">
        <v>0</v>
      </c>
      <c r="Q81" s="126" t="s">
        <v>18</v>
      </c>
      <c r="R81" s="126"/>
      <c r="S81" s="126" t="s">
        <v>18</v>
      </c>
      <c r="T81" s="126" t="s">
        <v>1710</v>
      </c>
      <c r="U81" s="126"/>
      <c r="V81" s="126"/>
      <c r="W81" s="126" t="s">
        <v>28</v>
      </c>
      <c r="X81" s="126">
        <v>4</v>
      </c>
      <c r="Y81" s="126">
        <v>9</v>
      </c>
      <c r="Z81" s="126"/>
      <c r="AA81" s="126">
        <v>1</v>
      </c>
      <c r="AB81" s="126">
        <v>0</v>
      </c>
      <c r="AC81" s="126">
        <v>0</v>
      </c>
      <c r="AD81" s="126">
        <v>0</v>
      </c>
      <c r="AE81" s="126">
        <v>0</v>
      </c>
      <c r="AF81" s="126">
        <v>0</v>
      </c>
      <c r="AG81" s="126">
        <v>0</v>
      </c>
      <c r="AH81" s="126">
        <v>0</v>
      </c>
      <c r="AI81" s="126">
        <v>0</v>
      </c>
      <c r="AJ81" s="126">
        <v>0</v>
      </c>
      <c r="AK81" s="126">
        <v>0</v>
      </c>
      <c r="AL81" s="126">
        <v>0</v>
      </c>
      <c r="AM81" s="126"/>
    </row>
    <row r="82" spans="1:39">
      <c r="A82" s="126" t="s">
        <v>1593</v>
      </c>
      <c r="B82" s="126" t="s">
        <v>1769</v>
      </c>
      <c r="C82" s="126" t="s">
        <v>1711</v>
      </c>
      <c r="D82" s="126" t="s">
        <v>17</v>
      </c>
      <c r="E82" s="126">
        <v>2</v>
      </c>
      <c r="F82" s="126">
        <v>0</v>
      </c>
      <c r="G82" s="126">
        <v>0</v>
      </c>
      <c r="H82" s="126">
        <v>1</v>
      </c>
      <c r="I82" s="126">
        <v>0</v>
      </c>
      <c r="J82" s="126">
        <v>0</v>
      </c>
      <c r="K82" s="126" t="s">
        <v>18</v>
      </c>
      <c r="L82" s="126"/>
      <c r="M82" s="126">
        <v>0</v>
      </c>
      <c r="N82" s="126" t="s">
        <v>18</v>
      </c>
      <c r="O82" s="126"/>
      <c r="P82" s="126">
        <v>1</v>
      </c>
      <c r="Q82" s="126" t="s">
        <v>18</v>
      </c>
      <c r="R82" s="126">
        <v>0</v>
      </c>
      <c r="S82" s="126" t="s">
        <v>21</v>
      </c>
      <c r="T82" s="126" t="s">
        <v>1715</v>
      </c>
      <c r="U82" s="126">
        <v>2</v>
      </c>
      <c r="V82" s="126"/>
      <c r="W82" s="126" t="s">
        <v>32</v>
      </c>
      <c r="X82" s="126">
        <v>2.6702222222222201</v>
      </c>
      <c r="Y82" s="126">
        <v>90</v>
      </c>
      <c r="Z82" s="126">
        <v>2</v>
      </c>
      <c r="AA82" s="126">
        <v>0.266666666666667</v>
      </c>
      <c r="AB82" s="126">
        <v>4.4444444444444398E-2</v>
      </c>
      <c r="AC82" s="126">
        <v>8.8888888888888906E-2</v>
      </c>
      <c r="AD82" s="126">
        <v>0.133333333333333</v>
      </c>
      <c r="AE82" s="126">
        <v>6.6666666666666693E-2</v>
      </c>
      <c r="AF82" s="126">
        <v>6.6666666666666693E-2</v>
      </c>
      <c r="AG82" s="126">
        <v>0.16666666666666699</v>
      </c>
      <c r="AH82" s="126">
        <v>3.3333333333333298E-2</v>
      </c>
      <c r="AI82" s="126">
        <v>5.5555555555555601E-2</v>
      </c>
      <c r="AJ82" s="126">
        <v>5.5555555555555601E-2</v>
      </c>
      <c r="AK82" s="126">
        <v>2.2222222222222199E-2</v>
      </c>
      <c r="AL82" s="126">
        <v>0</v>
      </c>
      <c r="AM82" s="126"/>
    </row>
    <row r="83" spans="1:39">
      <c r="A83" s="126" t="s">
        <v>233</v>
      </c>
      <c r="B83" s="126" t="s">
        <v>234</v>
      </c>
      <c r="C83" s="126" t="s">
        <v>1711</v>
      </c>
      <c r="D83" s="126" t="s">
        <v>17</v>
      </c>
      <c r="E83" s="126">
        <v>1</v>
      </c>
      <c r="F83" s="126">
        <v>0</v>
      </c>
      <c r="G83" s="126">
        <v>0</v>
      </c>
      <c r="H83" s="126">
        <v>1</v>
      </c>
      <c r="I83" s="126">
        <v>0</v>
      </c>
      <c r="J83" s="126">
        <v>0</v>
      </c>
      <c r="K83" s="126" t="s">
        <v>18</v>
      </c>
      <c r="L83" s="126"/>
      <c r="M83" s="126">
        <v>0</v>
      </c>
      <c r="N83" s="126" t="s">
        <v>18</v>
      </c>
      <c r="O83" s="126"/>
      <c r="P83" s="126">
        <v>1</v>
      </c>
      <c r="Q83" s="126" t="s">
        <v>18</v>
      </c>
      <c r="R83" s="126">
        <v>0</v>
      </c>
      <c r="S83" s="126" t="s">
        <v>18</v>
      </c>
      <c r="T83" s="126" t="s">
        <v>1710</v>
      </c>
      <c r="U83" s="126"/>
      <c r="V83" s="126"/>
      <c r="W83" s="126" t="s">
        <v>33</v>
      </c>
      <c r="X83" s="126">
        <v>2.2749999999999999</v>
      </c>
      <c r="Y83" s="126">
        <v>74</v>
      </c>
      <c r="Z83" s="126">
        <v>1</v>
      </c>
      <c r="AA83" s="126">
        <v>0.17567567567567599</v>
      </c>
      <c r="AB83" s="126">
        <v>9.45945945945946E-2</v>
      </c>
      <c r="AC83" s="126">
        <v>5.4054054054054099E-2</v>
      </c>
      <c r="AD83" s="126">
        <v>0.162162162162162</v>
      </c>
      <c r="AE83" s="126">
        <v>5.4054054054054099E-2</v>
      </c>
      <c r="AF83" s="126">
        <v>2.7027027027027001E-2</v>
      </c>
      <c r="AG83" s="126">
        <v>0.14864864864864899</v>
      </c>
      <c r="AH83" s="126">
        <v>5.4054054054054099E-2</v>
      </c>
      <c r="AI83" s="126">
        <v>0.108108108108108</v>
      </c>
      <c r="AJ83" s="126">
        <v>0.121621621621622</v>
      </c>
      <c r="AK83" s="126">
        <v>0</v>
      </c>
      <c r="AL83" s="126">
        <v>0</v>
      </c>
      <c r="AM83" s="126"/>
    </row>
    <row r="84" spans="1:39">
      <c r="A84" s="126" t="s">
        <v>235</v>
      </c>
      <c r="B84" s="126" t="s">
        <v>236</v>
      </c>
      <c r="C84" s="126" t="s">
        <v>1711</v>
      </c>
      <c r="D84" s="126" t="s">
        <v>17</v>
      </c>
      <c r="E84" s="126">
        <v>3</v>
      </c>
      <c r="F84" s="126">
        <v>2</v>
      </c>
      <c r="G84" s="126">
        <v>1</v>
      </c>
      <c r="H84" s="126">
        <v>0</v>
      </c>
      <c r="I84" s="126">
        <v>0</v>
      </c>
      <c r="J84" s="126">
        <v>0</v>
      </c>
      <c r="K84" s="126" t="s">
        <v>18</v>
      </c>
      <c r="L84" s="126"/>
      <c r="M84" s="126">
        <v>1</v>
      </c>
      <c r="N84" s="126" t="s">
        <v>28</v>
      </c>
      <c r="O84" s="126" t="s">
        <v>1714</v>
      </c>
      <c r="P84" s="126">
        <v>1</v>
      </c>
      <c r="Q84" s="126" t="s">
        <v>25</v>
      </c>
      <c r="R84" s="126">
        <v>1</v>
      </c>
      <c r="S84" s="126" t="s">
        <v>28</v>
      </c>
      <c r="T84" s="126" t="s">
        <v>1715</v>
      </c>
      <c r="U84" s="126">
        <v>4</v>
      </c>
      <c r="V84" s="126"/>
      <c r="W84" s="126" t="s">
        <v>29</v>
      </c>
      <c r="X84" s="126">
        <v>3.50875939849624</v>
      </c>
      <c r="Y84" s="126">
        <v>266</v>
      </c>
      <c r="Z84" s="126">
        <v>3</v>
      </c>
      <c r="AA84" s="126">
        <v>0.66917293233082698</v>
      </c>
      <c r="AB84" s="126">
        <v>4.13533834586466E-2</v>
      </c>
      <c r="AC84" s="126">
        <v>4.13533834586466E-2</v>
      </c>
      <c r="AD84" s="126">
        <v>0.12030075187969901</v>
      </c>
      <c r="AE84" s="126">
        <v>1.12781954887218E-2</v>
      </c>
      <c r="AF84" s="126">
        <v>1.50375939849624E-2</v>
      </c>
      <c r="AG84" s="126">
        <v>4.5112781954887202E-2</v>
      </c>
      <c r="AH84" s="126">
        <v>1.8796992481203E-2</v>
      </c>
      <c r="AI84" s="126">
        <v>2.2556390977443601E-2</v>
      </c>
      <c r="AJ84" s="126">
        <v>1.12781954887218E-2</v>
      </c>
      <c r="AK84" s="126">
        <v>3.7593984962406E-3</v>
      </c>
      <c r="AL84" s="126">
        <v>0</v>
      </c>
      <c r="AM84" s="126"/>
    </row>
    <row r="85" spans="1:39">
      <c r="A85" s="126" t="s">
        <v>237</v>
      </c>
      <c r="B85" s="126" t="s">
        <v>238</v>
      </c>
      <c r="C85" s="126" t="s">
        <v>1711</v>
      </c>
      <c r="D85" s="126" t="s">
        <v>17</v>
      </c>
      <c r="E85" s="126">
        <v>0</v>
      </c>
      <c r="F85" s="126"/>
      <c r="G85" s="126"/>
      <c r="H85" s="126"/>
      <c r="I85" s="126"/>
      <c r="J85" s="126">
        <v>0</v>
      </c>
      <c r="K85" s="126" t="s">
        <v>18</v>
      </c>
      <c r="L85" s="126"/>
      <c r="M85" s="126">
        <v>0</v>
      </c>
      <c r="N85" s="126" t="s">
        <v>18</v>
      </c>
      <c r="O85" s="126"/>
      <c r="P85" s="126">
        <v>0</v>
      </c>
      <c r="Q85" s="126" t="s">
        <v>18</v>
      </c>
      <c r="R85" s="126"/>
      <c r="S85" s="126" t="s">
        <v>18</v>
      </c>
      <c r="T85" s="126" t="s">
        <v>1710</v>
      </c>
      <c r="U85" s="126"/>
      <c r="V85" s="126"/>
      <c r="W85" s="126" t="s">
        <v>29</v>
      </c>
      <c r="X85" s="126">
        <v>3.52941176470588</v>
      </c>
      <c r="Y85" s="126">
        <v>17</v>
      </c>
      <c r="Z85" s="126"/>
      <c r="AA85" s="126">
        <v>0.88235294117647101</v>
      </c>
      <c r="AB85" s="126">
        <v>0</v>
      </c>
      <c r="AC85" s="126">
        <v>0</v>
      </c>
      <c r="AD85" s="126">
        <v>0</v>
      </c>
      <c r="AE85" s="126">
        <v>0</v>
      </c>
      <c r="AF85" s="126">
        <v>0</v>
      </c>
      <c r="AG85" s="126">
        <v>0</v>
      </c>
      <c r="AH85" s="126">
        <v>0</v>
      </c>
      <c r="AI85" s="126">
        <v>5.8823529411764698E-2</v>
      </c>
      <c r="AJ85" s="126">
        <v>5.8823529411764698E-2</v>
      </c>
      <c r="AK85" s="126">
        <v>0</v>
      </c>
      <c r="AL85" s="126">
        <v>0</v>
      </c>
      <c r="AM85" s="126"/>
    </row>
    <row r="86" spans="1:39">
      <c r="A86" s="126" t="s">
        <v>239</v>
      </c>
      <c r="B86" s="126" t="s">
        <v>240</v>
      </c>
      <c r="C86" s="126" t="s">
        <v>1711</v>
      </c>
      <c r="D86" s="126" t="s">
        <v>17</v>
      </c>
      <c r="E86" s="126">
        <v>12</v>
      </c>
      <c r="F86" s="126">
        <v>2.6108333333333298</v>
      </c>
      <c r="G86" s="126">
        <v>1</v>
      </c>
      <c r="H86" s="126">
        <v>0</v>
      </c>
      <c r="I86" s="126">
        <v>0</v>
      </c>
      <c r="J86" s="126">
        <v>3</v>
      </c>
      <c r="K86" s="126" t="s">
        <v>29</v>
      </c>
      <c r="L86" s="126" t="s">
        <v>1770</v>
      </c>
      <c r="M86" s="126">
        <v>3</v>
      </c>
      <c r="N86" s="126" t="s">
        <v>30</v>
      </c>
      <c r="O86" s="126" t="s">
        <v>1771</v>
      </c>
      <c r="P86" s="126">
        <v>6</v>
      </c>
      <c r="Q86" s="126" t="s">
        <v>29</v>
      </c>
      <c r="R86" s="126">
        <v>3.6666666666666705</v>
      </c>
      <c r="S86" s="126" t="s">
        <v>18</v>
      </c>
      <c r="T86" s="126" t="s">
        <v>1710</v>
      </c>
      <c r="U86" s="126"/>
      <c r="V86" s="126"/>
      <c r="W86" s="126" t="s">
        <v>31</v>
      </c>
      <c r="X86" s="126">
        <v>3.0149084249084201</v>
      </c>
      <c r="Y86" s="126">
        <v>273</v>
      </c>
      <c r="Z86" s="126">
        <v>12</v>
      </c>
      <c r="AA86" s="126">
        <v>0.46153846153846201</v>
      </c>
      <c r="AB86" s="126">
        <v>9.5238095238095205E-2</v>
      </c>
      <c r="AC86" s="126">
        <v>4.0293040293040303E-2</v>
      </c>
      <c r="AD86" s="126">
        <v>0.13553113553113599</v>
      </c>
      <c r="AE86" s="126">
        <v>3.6630036630036597E-2</v>
      </c>
      <c r="AF86" s="126">
        <v>1.4652014652014701E-2</v>
      </c>
      <c r="AG86" s="126">
        <v>5.8608058608058601E-2</v>
      </c>
      <c r="AH86" s="126">
        <v>2.9304029304029301E-2</v>
      </c>
      <c r="AI86" s="126">
        <v>8.0586080586080605E-2</v>
      </c>
      <c r="AJ86" s="126">
        <v>4.3956043956044001E-2</v>
      </c>
      <c r="AK86" s="126">
        <v>0</v>
      </c>
      <c r="AL86" s="126">
        <v>0</v>
      </c>
      <c r="AM86" s="126"/>
    </row>
    <row r="87" spans="1:39">
      <c r="A87" s="126" t="s">
        <v>1583</v>
      </c>
      <c r="B87" s="126" t="s">
        <v>1772</v>
      </c>
      <c r="C87" s="126" t="s">
        <v>1711</v>
      </c>
      <c r="D87" s="126" t="s">
        <v>17</v>
      </c>
      <c r="E87" s="126">
        <v>0</v>
      </c>
      <c r="F87" s="126"/>
      <c r="G87" s="126"/>
      <c r="H87" s="126"/>
      <c r="I87" s="126"/>
      <c r="J87" s="126">
        <v>0</v>
      </c>
      <c r="K87" s="126" t="s">
        <v>18</v>
      </c>
      <c r="L87" s="126"/>
      <c r="M87" s="126">
        <v>0</v>
      </c>
      <c r="N87" s="126" t="s">
        <v>18</v>
      </c>
      <c r="O87" s="126"/>
      <c r="P87" s="126">
        <v>0</v>
      </c>
      <c r="Q87" s="126" t="s">
        <v>18</v>
      </c>
      <c r="R87" s="126"/>
      <c r="S87" s="126" t="s">
        <v>18</v>
      </c>
      <c r="T87" s="126" t="s">
        <v>1710</v>
      </c>
      <c r="U87" s="126"/>
      <c r="V87" s="126"/>
      <c r="W87" s="126" t="s">
        <v>29</v>
      </c>
      <c r="X87" s="126">
        <v>3.6669</v>
      </c>
      <c r="Y87" s="126">
        <v>100</v>
      </c>
      <c r="Z87" s="126"/>
      <c r="AA87" s="126">
        <v>0.68</v>
      </c>
      <c r="AB87" s="126">
        <v>0.12</v>
      </c>
      <c r="AC87" s="126">
        <v>0.05</v>
      </c>
      <c r="AD87" s="126">
        <v>0.06</v>
      </c>
      <c r="AE87" s="126">
        <v>0.02</v>
      </c>
      <c r="AF87" s="126">
        <v>0.02</v>
      </c>
      <c r="AG87" s="126">
        <v>0.02</v>
      </c>
      <c r="AH87" s="126">
        <v>0</v>
      </c>
      <c r="AI87" s="126">
        <v>0.02</v>
      </c>
      <c r="AJ87" s="126">
        <v>0</v>
      </c>
      <c r="AK87" s="126">
        <v>0.01</v>
      </c>
      <c r="AL87" s="126">
        <v>0</v>
      </c>
      <c r="AM87" s="126"/>
    </row>
    <row r="88" spans="1:39">
      <c r="A88" s="126" t="s">
        <v>1582</v>
      </c>
      <c r="B88" s="126" t="s">
        <v>1773</v>
      </c>
      <c r="C88" s="126" t="s">
        <v>1711</v>
      </c>
      <c r="D88" s="126" t="s">
        <v>17</v>
      </c>
      <c r="E88" s="126">
        <v>2</v>
      </c>
      <c r="F88" s="126">
        <v>3.335</v>
      </c>
      <c r="G88" s="126">
        <v>1</v>
      </c>
      <c r="H88" s="126">
        <v>0</v>
      </c>
      <c r="I88" s="126">
        <v>0</v>
      </c>
      <c r="J88" s="126">
        <v>0</v>
      </c>
      <c r="K88" s="126" t="s">
        <v>18</v>
      </c>
      <c r="L88" s="126"/>
      <c r="M88" s="126">
        <v>0</v>
      </c>
      <c r="N88" s="126" t="s">
        <v>18</v>
      </c>
      <c r="O88" s="126"/>
      <c r="P88" s="126">
        <v>2</v>
      </c>
      <c r="Q88" s="126" t="s">
        <v>30</v>
      </c>
      <c r="R88" s="126">
        <v>3.335</v>
      </c>
      <c r="S88" s="126" t="s">
        <v>18</v>
      </c>
      <c r="T88" s="126" t="s">
        <v>1710</v>
      </c>
      <c r="U88" s="126"/>
      <c r="V88" s="126"/>
      <c r="W88" s="126" t="s">
        <v>29</v>
      </c>
      <c r="X88" s="126">
        <v>3.6990243902439</v>
      </c>
      <c r="Y88" s="126">
        <v>41</v>
      </c>
      <c r="Z88" s="126">
        <v>2</v>
      </c>
      <c r="AA88" s="126">
        <v>0.82926829268292701</v>
      </c>
      <c r="AB88" s="126">
        <v>2.4390243902439001E-2</v>
      </c>
      <c r="AC88" s="126">
        <v>4.8780487804878099E-2</v>
      </c>
      <c r="AD88" s="126">
        <v>2.4390243902439001E-2</v>
      </c>
      <c r="AE88" s="126">
        <v>0</v>
      </c>
      <c r="AF88" s="126">
        <v>2.4390243902439001E-2</v>
      </c>
      <c r="AG88" s="126">
        <v>0</v>
      </c>
      <c r="AH88" s="126">
        <v>0</v>
      </c>
      <c r="AI88" s="126">
        <v>4.8780487804878099E-2</v>
      </c>
      <c r="AJ88" s="126">
        <v>0</v>
      </c>
      <c r="AK88" s="126">
        <v>0</v>
      </c>
      <c r="AL88" s="126">
        <v>0</v>
      </c>
      <c r="AM88" s="126"/>
    </row>
    <row r="89" spans="1:39">
      <c r="A89" s="126" t="s">
        <v>241</v>
      </c>
      <c r="B89" s="126" t="s">
        <v>242</v>
      </c>
      <c r="C89" s="126" t="s">
        <v>1711</v>
      </c>
      <c r="D89" s="126" t="s">
        <v>17</v>
      </c>
      <c r="E89" s="126">
        <v>0</v>
      </c>
      <c r="F89" s="126"/>
      <c r="G89" s="126"/>
      <c r="H89" s="126"/>
      <c r="I89" s="126"/>
      <c r="J89" s="126">
        <v>0</v>
      </c>
      <c r="K89" s="126" t="s">
        <v>18</v>
      </c>
      <c r="L89" s="126"/>
      <c r="M89" s="126">
        <v>0</v>
      </c>
      <c r="N89" s="126" t="s">
        <v>18</v>
      </c>
      <c r="O89" s="126"/>
      <c r="P89" s="126">
        <v>0</v>
      </c>
      <c r="Q89" s="126" t="s">
        <v>18</v>
      </c>
      <c r="R89" s="126"/>
      <c r="S89" s="126" t="s">
        <v>18</v>
      </c>
      <c r="T89" s="126" t="s">
        <v>1710</v>
      </c>
      <c r="U89" s="126"/>
      <c r="V89" s="126"/>
      <c r="W89" s="126" t="s">
        <v>28</v>
      </c>
      <c r="X89" s="126">
        <v>3.95</v>
      </c>
      <c r="Y89" s="126">
        <v>40</v>
      </c>
      <c r="Z89" s="126"/>
      <c r="AA89" s="126">
        <v>0.95</v>
      </c>
      <c r="AB89" s="126">
        <v>0</v>
      </c>
      <c r="AC89" s="126">
        <v>0</v>
      </c>
      <c r="AD89" s="126">
        <v>0.05</v>
      </c>
      <c r="AE89" s="126">
        <v>0</v>
      </c>
      <c r="AF89" s="126">
        <v>0</v>
      </c>
      <c r="AG89" s="126">
        <v>0</v>
      </c>
      <c r="AH89" s="126">
        <v>0</v>
      </c>
      <c r="AI89" s="126">
        <v>0</v>
      </c>
      <c r="AJ89" s="126">
        <v>0</v>
      </c>
      <c r="AK89" s="126">
        <v>0</v>
      </c>
      <c r="AL89" s="126">
        <v>0</v>
      </c>
      <c r="AM89" s="126"/>
    </row>
    <row r="90" spans="1:39">
      <c r="A90" s="126" t="s">
        <v>243</v>
      </c>
      <c r="B90" s="126" t="s">
        <v>244</v>
      </c>
      <c r="C90" s="126" t="s">
        <v>1715</v>
      </c>
      <c r="D90" s="126" t="s">
        <v>17</v>
      </c>
      <c r="E90" s="126">
        <v>0</v>
      </c>
      <c r="F90" s="126"/>
      <c r="G90" s="126"/>
      <c r="H90" s="126"/>
      <c r="I90" s="126"/>
      <c r="J90" s="126">
        <v>0</v>
      </c>
      <c r="K90" s="126" t="s">
        <v>18</v>
      </c>
      <c r="L90" s="126"/>
      <c r="M90" s="126">
        <v>0</v>
      </c>
      <c r="N90" s="126" t="s">
        <v>18</v>
      </c>
      <c r="O90" s="126"/>
      <c r="P90" s="126">
        <v>0</v>
      </c>
      <c r="Q90" s="126" t="s">
        <v>18</v>
      </c>
      <c r="R90" s="126"/>
      <c r="S90" s="126" t="s">
        <v>18</v>
      </c>
      <c r="T90" s="126" t="s">
        <v>1710</v>
      </c>
      <c r="U90" s="126"/>
      <c r="V90" s="126"/>
      <c r="W90" s="126" t="s">
        <v>28</v>
      </c>
      <c r="X90" s="126">
        <v>3.95025</v>
      </c>
      <c r="Y90" s="126">
        <v>40</v>
      </c>
      <c r="Z90" s="126"/>
      <c r="AA90" s="126">
        <v>0.9</v>
      </c>
      <c r="AB90" s="126">
        <v>7.4999999999999997E-2</v>
      </c>
      <c r="AC90" s="126">
        <v>0</v>
      </c>
      <c r="AD90" s="126">
        <v>2.5000000000000001E-2</v>
      </c>
      <c r="AE90" s="126">
        <v>0</v>
      </c>
      <c r="AF90" s="126">
        <v>0</v>
      </c>
      <c r="AG90" s="126">
        <v>0</v>
      </c>
      <c r="AH90" s="126">
        <v>0</v>
      </c>
      <c r="AI90" s="126">
        <v>0</v>
      </c>
      <c r="AJ90" s="126">
        <v>0</v>
      </c>
      <c r="AK90" s="126">
        <v>0</v>
      </c>
      <c r="AL90" s="126">
        <v>0</v>
      </c>
      <c r="AM90" s="126"/>
    </row>
    <row r="91" spans="1:39">
      <c r="A91" s="126" t="s">
        <v>245</v>
      </c>
      <c r="B91" s="126" t="s">
        <v>246</v>
      </c>
      <c r="C91" s="126" t="s">
        <v>1711</v>
      </c>
      <c r="D91" s="126" t="s">
        <v>17</v>
      </c>
      <c r="E91" s="126">
        <v>2</v>
      </c>
      <c r="F91" s="126">
        <v>3</v>
      </c>
      <c r="G91" s="126">
        <v>1</v>
      </c>
      <c r="H91" s="126">
        <v>0</v>
      </c>
      <c r="I91" s="126">
        <v>0</v>
      </c>
      <c r="J91" s="126">
        <v>0</v>
      </c>
      <c r="K91" s="126" t="s">
        <v>18</v>
      </c>
      <c r="L91" s="126"/>
      <c r="M91" s="126">
        <v>1</v>
      </c>
      <c r="N91" s="126" t="s">
        <v>30</v>
      </c>
      <c r="O91" s="126" t="s">
        <v>1766</v>
      </c>
      <c r="P91" s="126">
        <v>1</v>
      </c>
      <c r="Q91" s="126" t="s">
        <v>29</v>
      </c>
      <c r="R91" s="126">
        <v>3.67</v>
      </c>
      <c r="S91" s="126" t="s">
        <v>18</v>
      </c>
      <c r="T91" s="126" t="s">
        <v>1710</v>
      </c>
      <c r="U91" s="126"/>
      <c r="V91" s="126"/>
      <c r="W91" s="126" t="s">
        <v>31</v>
      </c>
      <c r="X91" s="126">
        <v>2.8947368421052602</v>
      </c>
      <c r="Y91" s="126">
        <v>38</v>
      </c>
      <c r="Z91" s="126">
        <v>2</v>
      </c>
      <c r="AA91" s="126">
        <v>0.47368421052631599</v>
      </c>
      <c r="AB91" s="126">
        <v>7.8947368421052586E-2</v>
      </c>
      <c r="AC91" s="126">
        <v>0.105263157894737</v>
      </c>
      <c r="AD91" s="126">
        <v>5.2631578947368397E-2</v>
      </c>
      <c r="AE91" s="126">
        <v>2.6315789473684199E-2</v>
      </c>
      <c r="AF91" s="126">
        <v>0</v>
      </c>
      <c r="AG91" s="126">
        <v>2.6315789473684199E-2</v>
      </c>
      <c r="AH91" s="126">
        <v>7.8947368421052586E-2</v>
      </c>
      <c r="AI91" s="126">
        <v>2.6315789473684199E-2</v>
      </c>
      <c r="AJ91" s="126">
        <v>7.8947368421052586E-2</v>
      </c>
      <c r="AK91" s="126">
        <v>0</v>
      </c>
      <c r="AL91" s="126">
        <v>0</v>
      </c>
      <c r="AM91" s="126"/>
    </row>
    <row r="92" spans="1:39">
      <c r="A92" s="126" t="s">
        <v>247</v>
      </c>
      <c r="B92" s="126" t="s">
        <v>248</v>
      </c>
      <c r="C92" s="126" t="s">
        <v>1711</v>
      </c>
      <c r="D92" s="126" t="s">
        <v>17</v>
      </c>
      <c r="E92" s="126">
        <v>1</v>
      </c>
      <c r="F92" s="126">
        <v>1</v>
      </c>
      <c r="G92" s="126">
        <v>1</v>
      </c>
      <c r="H92" s="126">
        <v>0</v>
      </c>
      <c r="I92" s="126">
        <v>0</v>
      </c>
      <c r="J92" s="126">
        <v>1</v>
      </c>
      <c r="K92" s="126" t="s">
        <v>18</v>
      </c>
      <c r="L92" s="126"/>
      <c r="M92" s="126">
        <v>0</v>
      </c>
      <c r="N92" s="126" t="s">
        <v>18</v>
      </c>
      <c r="O92" s="126"/>
      <c r="P92" s="126">
        <v>0</v>
      </c>
      <c r="Q92" s="126" t="s">
        <v>18</v>
      </c>
      <c r="R92" s="126"/>
      <c r="S92" s="126" t="s">
        <v>18</v>
      </c>
      <c r="T92" s="126" t="s">
        <v>1710</v>
      </c>
      <c r="U92" s="126"/>
      <c r="V92" s="126"/>
      <c r="W92" s="126" t="s">
        <v>29</v>
      </c>
      <c r="X92" s="126">
        <v>3.68611111111111</v>
      </c>
      <c r="Y92" s="126">
        <v>18</v>
      </c>
      <c r="Z92" s="126">
        <v>1</v>
      </c>
      <c r="AA92" s="126">
        <v>0.61111111111111105</v>
      </c>
      <c r="AB92" s="126">
        <v>0.22222222222222199</v>
      </c>
      <c r="AC92" s="126">
        <v>0</v>
      </c>
      <c r="AD92" s="126">
        <v>5.5555555555555601E-2</v>
      </c>
      <c r="AE92" s="126">
        <v>5.5555555555555601E-2</v>
      </c>
      <c r="AF92" s="126">
        <v>0</v>
      </c>
      <c r="AG92" s="126">
        <v>5.5555555555555601E-2</v>
      </c>
      <c r="AH92" s="126">
        <v>0</v>
      </c>
      <c r="AI92" s="126">
        <v>0</v>
      </c>
      <c r="AJ92" s="126">
        <v>0</v>
      </c>
      <c r="AK92" s="126">
        <v>0</v>
      </c>
      <c r="AL92" s="126">
        <v>0</v>
      </c>
      <c r="AM92" s="126"/>
    </row>
    <row r="93" spans="1:39">
      <c r="A93" s="126" t="s">
        <v>249</v>
      </c>
      <c r="B93" s="126" t="s">
        <v>250</v>
      </c>
      <c r="C93" s="126" t="s">
        <v>1711</v>
      </c>
      <c r="D93" s="126" t="s">
        <v>17</v>
      </c>
      <c r="E93" s="126">
        <v>0</v>
      </c>
      <c r="F93" s="126"/>
      <c r="G93" s="126"/>
      <c r="H93" s="126"/>
      <c r="I93" s="126"/>
      <c r="J93" s="126">
        <v>0</v>
      </c>
      <c r="K93" s="126" t="s">
        <v>18</v>
      </c>
      <c r="L93" s="126"/>
      <c r="M93" s="126">
        <v>0</v>
      </c>
      <c r="N93" s="126" t="s">
        <v>18</v>
      </c>
      <c r="O93" s="126"/>
      <c r="P93" s="126">
        <v>0</v>
      </c>
      <c r="Q93" s="126" t="s">
        <v>18</v>
      </c>
      <c r="R93" s="126"/>
      <c r="S93" s="126" t="s">
        <v>18</v>
      </c>
      <c r="T93" s="126" t="s">
        <v>1710</v>
      </c>
      <c r="U93" s="126"/>
      <c r="V93" s="126"/>
      <c r="W93" s="126" t="s">
        <v>32</v>
      </c>
      <c r="X93" s="126">
        <v>2.8325</v>
      </c>
      <c r="Y93" s="126">
        <v>4</v>
      </c>
      <c r="Z93" s="126"/>
      <c r="AA93" s="126">
        <v>0.5</v>
      </c>
      <c r="AB93" s="126">
        <v>0</v>
      </c>
      <c r="AC93" s="126">
        <v>0.25</v>
      </c>
      <c r="AD93" s="126">
        <v>0</v>
      </c>
      <c r="AE93" s="126">
        <v>0</v>
      </c>
      <c r="AF93" s="126">
        <v>0</v>
      </c>
      <c r="AG93" s="126">
        <v>0</v>
      </c>
      <c r="AH93" s="126">
        <v>0</v>
      </c>
      <c r="AI93" s="126">
        <v>0</v>
      </c>
      <c r="AJ93" s="126">
        <v>0.25</v>
      </c>
      <c r="AK93" s="126">
        <v>0</v>
      </c>
      <c r="AL93" s="126">
        <v>0</v>
      </c>
      <c r="AM93" s="126"/>
    </row>
    <row r="94" spans="1:39">
      <c r="A94" s="126" t="s">
        <v>279</v>
      </c>
      <c r="B94" s="126" t="s">
        <v>280</v>
      </c>
      <c r="C94" s="126" t="s">
        <v>1711</v>
      </c>
      <c r="D94" s="126" t="s">
        <v>17</v>
      </c>
      <c r="E94" s="126">
        <v>0</v>
      </c>
      <c r="F94" s="126"/>
      <c r="G94" s="126"/>
      <c r="H94" s="126"/>
      <c r="I94" s="126"/>
      <c r="J94" s="126">
        <v>0</v>
      </c>
      <c r="K94" s="126" t="s">
        <v>18</v>
      </c>
      <c r="L94" s="126"/>
      <c r="M94" s="126">
        <v>0</v>
      </c>
      <c r="N94" s="126" t="s">
        <v>18</v>
      </c>
      <c r="O94" s="126"/>
      <c r="P94" s="126">
        <v>0</v>
      </c>
      <c r="Q94" s="126" t="s">
        <v>18</v>
      </c>
      <c r="R94" s="126"/>
      <c r="S94" s="126" t="s">
        <v>18</v>
      </c>
      <c r="T94" s="126" t="s">
        <v>1710</v>
      </c>
      <c r="U94" s="126"/>
      <c r="V94" s="126"/>
      <c r="W94" s="126" t="s">
        <v>21</v>
      </c>
      <c r="X94" s="126">
        <v>1.72470588235294</v>
      </c>
      <c r="Y94" s="126">
        <v>17</v>
      </c>
      <c r="Z94" s="126"/>
      <c r="AA94" s="126">
        <v>0.11764705882352899</v>
      </c>
      <c r="AB94" s="126">
        <v>0</v>
      </c>
      <c r="AC94" s="126">
        <v>0.17647058823529399</v>
      </c>
      <c r="AD94" s="126">
        <v>5.8823529411764698E-2</v>
      </c>
      <c r="AE94" s="126">
        <v>0</v>
      </c>
      <c r="AF94" s="126">
        <v>5.8823529411764698E-2</v>
      </c>
      <c r="AG94" s="126">
        <v>0.11764705882352899</v>
      </c>
      <c r="AH94" s="126">
        <v>0.11764705882352899</v>
      </c>
      <c r="AI94" s="126">
        <v>0.17647058823529399</v>
      </c>
      <c r="AJ94" s="126">
        <v>0.17647058823529399</v>
      </c>
      <c r="AK94" s="126">
        <v>0</v>
      </c>
      <c r="AL94" s="126">
        <v>0</v>
      </c>
      <c r="AM94" s="126"/>
    </row>
    <row r="95" spans="1:39">
      <c r="A95" s="126" t="s">
        <v>251</v>
      </c>
      <c r="B95" s="126" t="s">
        <v>252</v>
      </c>
      <c r="C95" s="126" t="s">
        <v>1714</v>
      </c>
      <c r="D95" s="126" t="s">
        <v>17</v>
      </c>
      <c r="E95" s="126">
        <v>15</v>
      </c>
      <c r="F95" s="126">
        <v>2.2588888888888894</v>
      </c>
      <c r="G95" s="126">
        <v>0.88888888888888895</v>
      </c>
      <c r="H95" s="126">
        <v>0.11111111111111099</v>
      </c>
      <c r="I95" s="126">
        <v>0</v>
      </c>
      <c r="J95" s="126">
        <v>0</v>
      </c>
      <c r="K95" s="126" t="s">
        <v>18</v>
      </c>
      <c r="L95" s="126"/>
      <c r="M95" s="126">
        <v>5</v>
      </c>
      <c r="N95" s="126" t="s">
        <v>31</v>
      </c>
      <c r="O95" s="126" t="s">
        <v>1774</v>
      </c>
      <c r="P95" s="126">
        <v>4</v>
      </c>
      <c r="Q95" s="126" t="s">
        <v>33</v>
      </c>
      <c r="R95" s="126">
        <v>2.4975000000000001</v>
      </c>
      <c r="S95" s="126" t="s">
        <v>21</v>
      </c>
      <c r="T95" s="126" t="s">
        <v>1844</v>
      </c>
      <c r="U95" s="126">
        <v>1.6116666666666699</v>
      </c>
      <c r="V95" s="126"/>
      <c r="W95" s="126" t="s">
        <v>32</v>
      </c>
      <c r="X95" s="126">
        <v>2.7533151326052998</v>
      </c>
      <c r="Y95" s="126">
        <v>1282</v>
      </c>
      <c r="Z95" s="126">
        <v>15</v>
      </c>
      <c r="AA95" s="126">
        <v>0.153666146645866</v>
      </c>
      <c r="AB95" s="126">
        <v>0.114664586583463</v>
      </c>
      <c r="AC95" s="126">
        <v>0.12402496099844</v>
      </c>
      <c r="AD95" s="126">
        <v>0.166146645865835</v>
      </c>
      <c r="AE95" s="126">
        <v>0.11622464898595899</v>
      </c>
      <c r="AF95" s="126">
        <v>8.7363494539781594E-2</v>
      </c>
      <c r="AG95" s="126">
        <v>0.11856474258970399</v>
      </c>
      <c r="AH95" s="126">
        <v>5.0702028081123202E-2</v>
      </c>
      <c r="AI95" s="126">
        <v>3.6661466458658303E-2</v>
      </c>
      <c r="AJ95" s="126">
        <v>2.2620904836193501E-2</v>
      </c>
      <c r="AK95" s="126">
        <v>2.3400936037441494E-3</v>
      </c>
      <c r="AL95" s="126">
        <v>0</v>
      </c>
      <c r="AM95" s="126"/>
    </row>
    <row r="96" spans="1:39">
      <c r="A96" s="126" t="s">
        <v>253</v>
      </c>
      <c r="B96" s="126" t="s">
        <v>254</v>
      </c>
      <c r="C96" s="126" t="s">
        <v>1711</v>
      </c>
      <c r="D96" s="126" t="s">
        <v>17</v>
      </c>
      <c r="E96" s="126">
        <v>244</v>
      </c>
      <c r="F96" s="126">
        <v>0.98384215034562195</v>
      </c>
      <c r="G96" s="126">
        <v>0.73484848484848497</v>
      </c>
      <c r="H96" s="126">
        <v>0.21969696969697</v>
      </c>
      <c r="I96" s="126">
        <v>4.5454545454545497E-2</v>
      </c>
      <c r="J96" s="126">
        <v>21</v>
      </c>
      <c r="K96" s="126" t="s">
        <v>25</v>
      </c>
      <c r="L96" s="126" t="s">
        <v>1775</v>
      </c>
      <c r="M96" s="126">
        <v>64</v>
      </c>
      <c r="N96" s="126" t="s">
        <v>33</v>
      </c>
      <c r="O96" s="126" t="s">
        <v>1776</v>
      </c>
      <c r="P96" s="126">
        <v>60</v>
      </c>
      <c r="Q96" s="126" t="s">
        <v>25</v>
      </c>
      <c r="R96" s="126">
        <v>1.1890000000000001</v>
      </c>
      <c r="S96" s="126" t="s">
        <v>21</v>
      </c>
      <c r="T96" s="126" t="s">
        <v>1957</v>
      </c>
      <c r="U96" s="126">
        <v>1.56666666666667</v>
      </c>
      <c r="V96" s="126"/>
      <c r="W96" s="126" t="s">
        <v>21</v>
      </c>
      <c r="X96" s="126">
        <v>1.9879673776662501</v>
      </c>
      <c r="Y96" s="126">
        <v>1594</v>
      </c>
      <c r="Z96" s="126">
        <v>245</v>
      </c>
      <c r="AA96" s="126">
        <v>0.114805520702635</v>
      </c>
      <c r="AB96" s="126">
        <v>6.3989962358845701E-2</v>
      </c>
      <c r="AC96" s="126">
        <v>6.2735257214554599E-2</v>
      </c>
      <c r="AD96" s="126">
        <v>0.10853199498117901</v>
      </c>
      <c r="AE96" s="126">
        <v>8.7202007528230902E-2</v>
      </c>
      <c r="AF96" s="126">
        <v>5.95984943538269E-2</v>
      </c>
      <c r="AG96" s="126">
        <v>0.148682559598494</v>
      </c>
      <c r="AH96" s="126">
        <v>8.9084065244667499E-2</v>
      </c>
      <c r="AI96" s="126">
        <v>0.100376411543287</v>
      </c>
      <c r="AJ96" s="126">
        <v>0.16060225846925999</v>
      </c>
      <c r="AK96" s="126">
        <v>6.2735257214554597E-4</v>
      </c>
      <c r="AL96" s="126">
        <v>0</v>
      </c>
      <c r="AM96" s="126"/>
    </row>
    <row r="97" spans="1:39">
      <c r="A97" s="126" t="s">
        <v>255</v>
      </c>
      <c r="B97" s="126" t="s">
        <v>256</v>
      </c>
      <c r="C97" s="126" t="s">
        <v>1715</v>
      </c>
      <c r="D97" s="126" t="s">
        <v>17</v>
      </c>
      <c r="E97" s="126">
        <v>13</v>
      </c>
      <c r="F97" s="126">
        <v>1.75</v>
      </c>
      <c r="G97" s="126">
        <v>1</v>
      </c>
      <c r="H97" s="126">
        <v>0</v>
      </c>
      <c r="I97" s="126">
        <v>0</v>
      </c>
      <c r="J97" s="126">
        <v>2</v>
      </c>
      <c r="K97" s="126" t="s">
        <v>31</v>
      </c>
      <c r="L97" s="126" t="s">
        <v>1711</v>
      </c>
      <c r="M97" s="126">
        <v>1</v>
      </c>
      <c r="N97" s="126" t="s">
        <v>28</v>
      </c>
      <c r="O97" s="126" t="s">
        <v>1714</v>
      </c>
      <c r="P97" s="126">
        <v>1</v>
      </c>
      <c r="Q97" s="126" t="s">
        <v>31</v>
      </c>
      <c r="R97" s="126">
        <v>3</v>
      </c>
      <c r="S97" s="126" t="s">
        <v>32</v>
      </c>
      <c r="T97" s="126" t="s">
        <v>1953</v>
      </c>
      <c r="U97" s="126">
        <v>2.63</v>
      </c>
      <c r="V97" s="126"/>
      <c r="W97" s="126" t="s">
        <v>31</v>
      </c>
      <c r="X97" s="126">
        <v>3.0410576923076902</v>
      </c>
      <c r="Y97" s="126">
        <v>832</v>
      </c>
      <c r="Z97" s="126">
        <v>13</v>
      </c>
      <c r="AA97" s="126">
        <v>0.35096153846153799</v>
      </c>
      <c r="AB97" s="126">
        <v>0.13581730769230799</v>
      </c>
      <c r="AC97" s="126">
        <v>0.109375</v>
      </c>
      <c r="AD97" s="126">
        <v>0.115384615384615</v>
      </c>
      <c r="AE97" s="126">
        <v>7.0913461538461495E-2</v>
      </c>
      <c r="AF97" s="126">
        <v>3.9663461538461502E-2</v>
      </c>
      <c r="AG97" s="126">
        <v>6.6105769230769204E-2</v>
      </c>
      <c r="AH97" s="126">
        <v>1.44230769230769E-2</v>
      </c>
      <c r="AI97" s="126">
        <v>2.6442307692307699E-2</v>
      </c>
      <c r="AJ97" s="126">
        <v>6.8509615384615405E-2</v>
      </c>
      <c r="AK97" s="126">
        <v>0</v>
      </c>
      <c r="AL97" s="126">
        <v>0</v>
      </c>
      <c r="AM97" s="126"/>
    </row>
    <row r="98" spans="1:39">
      <c r="A98" s="126" t="s">
        <v>257</v>
      </c>
      <c r="B98" s="126" t="s">
        <v>258</v>
      </c>
      <c r="C98" s="126" t="s">
        <v>1711</v>
      </c>
      <c r="D98" s="126" t="s">
        <v>17</v>
      </c>
      <c r="E98" s="126">
        <v>181</v>
      </c>
      <c r="F98" s="126">
        <v>1.4138014981273399</v>
      </c>
      <c r="G98" s="126">
        <v>0.85882352941176499</v>
      </c>
      <c r="H98" s="126">
        <v>0.11764705882352899</v>
      </c>
      <c r="I98" s="126">
        <v>2.3529411764705899E-2</v>
      </c>
      <c r="J98" s="126">
        <v>6</v>
      </c>
      <c r="K98" s="126" t="s">
        <v>21</v>
      </c>
      <c r="L98" s="126" t="s">
        <v>1777</v>
      </c>
      <c r="M98" s="126">
        <v>41</v>
      </c>
      <c r="N98" s="126" t="s">
        <v>33</v>
      </c>
      <c r="O98" s="126" t="s">
        <v>1778</v>
      </c>
      <c r="P98" s="126">
        <v>47</v>
      </c>
      <c r="Q98" s="126" t="s">
        <v>21</v>
      </c>
      <c r="R98" s="126">
        <v>1.72382978723404</v>
      </c>
      <c r="S98" s="126" t="s">
        <v>21</v>
      </c>
      <c r="T98" s="126" t="s">
        <v>1954</v>
      </c>
      <c r="U98" s="126">
        <v>1.5620930232558099</v>
      </c>
      <c r="V98" s="126"/>
      <c r="W98" s="126" t="s">
        <v>21</v>
      </c>
      <c r="X98" s="126">
        <v>1.8062645218945499</v>
      </c>
      <c r="Y98" s="126">
        <v>1119</v>
      </c>
      <c r="Z98" s="126">
        <v>182</v>
      </c>
      <c r="AA98" s="126">
        <v>0.117068811438785</v>
      </c>
      <c r="AB98" s="126">
        <v>7.6854334226988397E-2</v>
      </c>
      <c r="AC98" s="126">
        <v>4.6470062555853398E-2</v>
      </c>
      <c r="AD98" s="126">
        <v>8.40035746201966E-2</v>
      </c>
      <c r="AE98" s="126">
        <v>6.1662198391420897E-2</v>
      </c>
      <c r="AF98" s="126">
        <v>3.57462019660411E-2</v>
      </c>
      <c r="AG98" s="126">
        <v>0.16175156389633599</v>
      </c>
      <c r="AH98" s="126">
        <v>7.5960679177837415E-2</v>
      </c>
      <c r="AI98" s="126">
        <v>0.105451295799821</v>
      </c>
      <c r="AJ98" s="126">
        <v>0.23413762287756901</v>
      </c>
      <c r="AK98" s="126">
        <v>8.9365504915102801E-4</v>
      </c>
      <c r="AL98" s="126">
        <v>0</v>
      </c>
      <c r="AM98" s="126"/>
    </row>
    <row r="99" spans="1:39">
      <c r="A99" s="126" t="s">
        <v>259</v>
      </c>
      <c r="B99" s="126" t="s">
        <v>260</v>
      </c>
      <c r="C99" s="126" t="s">
        <v>1715</v>
      </c>
      <c r="D99" s="126" t="s">
        <v>17</v>
      </c>
      <c r="E99" s="126">
        <v>64</v>
      </c>
      <c r="F99" s="126">
        <v>1.5986774757590201</v>
      </c>
      <c r="G99" s="126">
        <v>0.88888888888888895</v>
      </c>
      <c r="H99" s="126">
        <v>0.11111111111111099</v>
      </c>
      <c r="I99" s="126">
        <v>0</v>
      </c>
      <c r="J99" s="126">
        <v>1</v>
      </c>
      <c r="K99" s="126" t="s">
        <v>21</v>
      </c>
      <c r="L99" s="126" t="s">
        <v>1779</v>
      </c>
      <c r="M99" s="126">
        <v>17</v>
      </c>
      <c r="N99" s="126" t="s">
        <v>32</v>
      </c>
      <c r="O99" s="126" t="s">
        <v>1780</v>
      </c>
      <c r="P99" s="126">
        <v>11</v>
      </c>
      <c r="Q99" s="126" t="s">
        <v>21</v>
      </c>
      <c r="R99" s="126">
        <v>1.9390909090909101</v>
      </c>
      <c r="S99" s="126" t="s">
        <v>33</v>
      </c>
      <c r="T99" s="126" t="s">
        <v>1958</v>
      </c>
      <c r="U99" s="126">
        <v>2.1821212121212099</v>
      </c>
      <c r="V99" s="126"/>
      <c r="W99" s="126" t="s">
        <v>32</v>
      </c>
      <c r="X99" s="126">
        <v>2.5553528872593998</v>
      </c>
      <c r="Y99" s="126">
        <v>1091</v>
      </c>
      <c r="Z99" s="126">
        <v>64</v>
      </c>
      <c r="AA99" s="126">
        <v>0.219981668194317</v>
      </c>
      <c r="AB99" s="126">
        <v>0.13657195233730501</v>
      </c>
      <c r="AC99" s="126">
        <v>9.4408799266727794E-2</v>
      </c>
      <c r="AD99" s="126">
        <v>0.118240146654445</v>
      </c>
      <c r="AE99" s="126">
        <v>7.2410632447296105E-2</v>
      </c>
      <c r="AF99" s="126">
        <v>5.31622364802933E-2</v>
      </c>
      <c r="AG99" s="126">
        <v>7.4243813015582E-2</v>
      </c>
      <c r="AH99" s="126">
        <v>3.5747021081576499E-2</v>
      </c>
      <c r="AI99" s="126">
        <v>4.3079743354720403E-2</v>
      </c>
      <c r="AJ99" s="126">
        <v>0.14940421631530701</v>
      </c>
      <c r="AK99" s="126">
        <v>1.8331805682859799E-3</v>
      </c>
      <c r="AL99" s="126">
        <v>0</v>
      </c>
      <c r="AM99" s="126"/>
    </row>
    <row r="100" spans="1:39">
      <c r="A100" s="126" t="s">
        <v>261</v>
      </c>
      <c r="B100" s="126" t="s">
        <v>262</v>
      </c>
      <c r="C100" s="126" t="s">
        <v>1711</v>
      </c>
      <c r="D100" s="126" t="s">
        <v>17</v>
      </c>
      <c r="E100" s="126">
        <v>102</v>
      </c>
      <c r="F100" s="126">
        <v>1.33878662063818</v>
      </c>
      <c r="G100" s="126">
        <v>0.82608695652173902</v>
      </c>
      <c r="H100" s="126">
        <v>0.173913043478261</v>
      </c>
      <c r="I100" s="126">
        <v>0</v>
      </c>
      <c r="J100" s="126">
        <v>3</v>
      </c>
      <c r="K100" s="126" t="s">
        <v>21</v>
      </c>
      <c r="L100" s="126" t="s">
        <v>1781</v>
      </c>
      <c r="M100" s="126">
        <v>25</v>
      </c>
      <c r="N100" s="126" t="s">
        <v>33</v>
      </c>
      <c r="O100" s="126" t="s">
        <v>1782</v>
      </c>
      <c r="P100" s="126">
        <v>30</v>
      </c>
      <c r="Q100" s="126" t="s">
        <v>21</v>
      </c>
      <c r="R100" s="126">
        <v>1.5880000000000001</v>
      </c>
      <c r="S100" s="126" t="s">
        <v>21</v>
      </c>
      <c r="T100" s="126" t="s">
        <v>1959</v>
      </c>
      <c r="U100" s="126">
        <v>1.76697674418605</v>
      </c>
      <c r="V100" s="126"/>
      <c r="W100" s="126" t="s">
        <v>21</v>
      </c>
      <c r="X100" s="126">
        <v>2.0365591397849494</v>
      </c>
      <c r="Y100" s="126">
        <v>651</v>
      </c>
      <c r="Z100" s="126">
        <v>104</v>
      </c>
      <c r="AA100" s="126">
        <v>0.13364055299539199</v>
      </c>
      <c r="AB100" s="126">
        <v>8.4485407066052204E-2</v>
      </c>
      <c r="AC100" s="126">
        <v>4.9155145929339499E-2</v>
      </c>
      <c r="AD100" s="126">
        <v>7.6804915514592897E-2</v>
      </c>
      <c r="AE100" s="126">
        <v>9.0629800307219718E-2</v>
      </c>
      <c r="AF100" s="126">
        <v>6.4516129032258104E-2</v>
      </c>
      <c r="AG100" s="126">
        <v>0.15668202764976999</v>
      </c>
      <c r="AH100" s="126">
        <v>7.9877112135176606E-2</v>
      </c>
      <c r="AI100" s="126">
        <v>0.10752688172043</v>
      </c>
      <c r="AJ100" s="126">
        <v>0.15053763440860199</v>
      </c>
      <c r="AK100" s="126">
        <v>6.1443932411674304E-3</v>
      </c>
      <c r="AL100" s="126">
        <v>0</v>
      </c>
      <c r="AM100" s="126"/>
    </row>
    <row r="101" spans="1:39">
      <c r="A101" s="126" t="s">
        <v>263</v>
      </c>
      <c r="B101" s="126" t="s">
        <v>264</v>
      </c>
      <c r="C101" s="126" t="s">
        <v>1715</v>
      </c>
      <c r="D101" s="126" t="s">
        <v>17</v>
      </c>
      <c r="E101" s="126">
        <v>25</v>
      </c>
      <c r="F101" s="126">
        <v>1.3325</v>
      </c>
      <c r="G101" s="126">
        <v>0.625</v>
      </c>
      <c r="H101" s="126">
        <v>0.375</v>
      </c>
      <c r="I101" s="126">
        <v>0</v>
      </c>
      <c r="J101" s="126">
        <v>0</v>
      </c>
      <c r="K101" s="126" t="s">
        <v>18</v>
      </c>
      <c r="L101" s="126"/>
      <c r="M101" s="126">
        <v>3</v>
      </c>
      <c r="N101" s="126" t="s">
        <v>21</v>
      </c>
      <c r="O101" s="126" t="s">
        <v>1783</v>
      </c>
      <c r="P101" s="126">
        <v>7</v>
      </c>
      <c r="Q101" s="126" t="s">
        <v>21</v>
      </c>
      <c r="R101" s="126">
        <v>1.52285714285714</v>
      </c>
      <c r="S101" s="126" t="s">
        <v>21</v>
      </c>
      <c r="T101" s="126" t="s">
        <v>1948</v>
      </c>
      <c r="U101" s="126">
        <v>1.82266666666667</v>
      </c>
      <c r="V101" s="126"/>
      <c r="W101" s="126" t="s">
        <v>32</v>
      </c>
      <c r="X101" s="126">
        <v>2.7073063973064002</v>
      </c>
      <c r="Y101" s="126">
        <v>594</v>
      </c>
      <c r="Z101" s="126">
        <v>27</v>
      </c>
      <c r="AA101" s="126">
        <v>0.17676767676767699</v>
      </c>
      <c r="AB101" s="126">
        <v>0.14983164983165001</v>
      </c>
      <c r="AC101" s="126">
        <v>0.13468013468013501</v>
      </c>
      <c r="AD101" s="126">
        <v>0.14478114478114501</v>
      </c>
      <c r="AE101" s="126">
        <v>9.2592592592592601E-2</v>
      </c>
      <c r="AF101" s="126">
        <v>3.7037037037037E-2</v>
      </c>
      <c r="AG101" s="126">
        <v>9.0909090909090898E-2</v>
      </c>
      <c r="AH101" s="126">
        <v>3.1986531986532001E-2</v>
      </c>
      <c r="AI101" s="126">
        <v>3.5353535353535401E-2</v>
      </c>
      <c r="AJ101" s="126">
        <v>9.4276094276094305E-2</v>
      </c>
      <c r="AK101" s="126">
        <v>1.01010101010101E-2</v>
      </c>
      <c r="AL101" s="126">
        <v>0</v>
      </c>
      <c r="AM101" s="126"/>
    </row>
    <row r="102" spans="1:39">
      <c r="A102" s="126" t="s">
        <v>265</v>
      </c>
      <c r="B102" s="126" t="s">
        <v>266</v>
      </c>
      <c r="C102" s="126" t="s">
        <v>1714</v>
      </c>
      <c r="D102" s="126" t="s">
        <v>17</v>
      </c>
      <c r="E102" s="126">
        <v>0</v>
      </c>
      <c r="F102" s="126"/>
      <c r="G102" s="126"/>
      <c r="H102" s="126"/>
      <c r="I102" s="126"/>
      <c r="J102" s="126">
        <v>0</v>
      </c>
      <c r="K102" s="126" t="s">
        <v>18</v>
      </c>
      <c r="L102" s="126"/>
      <c r="M102" s="126">
        <v>0</v>
      </c>
      <c r="N102" s="126" t="s">
        <v>18</v>
      </c>
      <c r="O102" s="126"/>
      <c r="P102" s="126">
        <v>0</v>
      </c>
      <c r="Q102" s="126" t="s">
        <v>18</v>
      </c>
      <c r="R102" s="126"/>
      <c r="S102" s="126" t="s">
        <v>18</v>
      </c>
      <c r="T102" s="126" t="s">
        <v>1710</v>
      </c>
      <c r="U102" s="126"/>
      <c r="V102" s="126"/>
      <c r="W102" s="126" t="s">
        <v>32</v>
      </c>
      <c r="X102" s="126">
        <v>2.8297674418604699</v>
      </c>
      <c r="Y102" s="126">
        <v>43</v>
      </c>
      <c r="Z102" s="126"/>
      <c r="AA102" s="126">
        <v>4.6511627906976702E-2</v>
      </c>
      <c r="AB102" s="126">
        <v>0.162790697674419</v>
      </c>
      <c r="AC102" s="126">
        <v>6.9767441860465101E-2</v>
      </c>
      <c r="AD102" s="126">
        <v>0.32558139534883701</v>
      </c>
      <c r="AE102" s="126">
        <v>9.3023255813953501E-2</v>
      </c>
      <c r="AF102" s="126">
        <v>9.3023255813953501E-2</v>
      </c>
      <c r="AG102" s="126">
        <v>0.186046511627907</v>
      </c>
      <c r="AH102" s="126">
        <v>0</v>
      </c>
      <c r="AI102" s="126">
        <v>2.32558139534884E-2</v>
      </c>
      <c r="AJ102" s="126">
        <v>0</v>
      </c>
      <c r="AK102" s="126">
        <v>0</v>
      </c>
      <c r="AL102" s="126">
        <v>0</v>
      </c>
      <c r="AM102" s="126"/>
    </row>
    <row r="103" spans="1:39">
      <c r="A103" s="126" t="s">
        <v>267</v>
      </c>
      <c r="B103" s="126" t="s">
        <v>268</v>
      </c>
      <c r="C103" s="126" t="s">
        <v>1714</v>
      </c>
      <c r="D103" s="126" t="s">
        <v>17</v>
      </c>
      <c r="E103" s="126">
        <v>1</v>
      </c>
      <c r="F103" s="126"/>
      <c r="G103" s="126"/>
      <c r="H103" s="126"/>
      <c r="I103" s="126"/>
      <c r="J103" s="126">
        <v>0</v>
      </c>
      <c r="K103" s="126" t="s">
        <v>18</v>
      </c>
      <c r="L103" s="126"/>
      <c r="M103" s="126">
        <v>0</v>
      </c>
      <c r="N103" s="126" t="s">
        <v>18</v>
      </c>
      <c r="O103" s="126"/>
      <c r="P103" s="126">
        <v>0</v>
      </c>
      <c r="Q103" s="126" t="s">
        <v>18</v>
      </c>
      <c r="R103" s="126"/>
      <c r="S103" s="126" t="s">
        <v>18</v>
      </c>
      <c r="T103" s="126" t="s">
        <v>1715</v>
      </c>
      <c r="U103" s="126">
        <v>0</v>
      </c>
      <c r="V103" s="126"/>
      <c r="W103" s="126" t="s">
        <v>31</v>
      </c>
      <c r="X103" s="126">
        <v>3.0030000000000001</v>
      </c>
      <c r="Y103" s="126">
        <v>140</v>
      </c>
      <c r="Z103" s="126">
        <v>1</v>
      </c>
      <c r="AA103" s="126">
        <v>0.221428571428571</v>
      </c>
      <c r="AB103" s="126">
        <v>0.17857142857142899</v>
      </c>
      <c r="AC103" s="126">
        <v>7.8571428571428598E-2</v>
      </c>
      <c r="AD103" s="126">
        <v>0.17857142857142899</v>
      </c>
      <c r="AE103" s="126">
        <v>0.14285714285714299</v>
      </c>
      <c r="AF103" s="126">
        <v>5.7142857142857099E-2</v>
      </c>
      <c r="AG103" s="126">
        <v>7.1428571428571397E-2</v>
      </c>
      <c r="AH103" s="126">
        <v>7.14285714285714E-3</v>
      </c>
      <c r="AI103" s="126">
        <v>7.14285714285714E-3</v>
      </c>
      <c r="AJ103" s="126">
        <v>5.7142857142857099E-2</v>
      </c>
      <c r="AK103" s="126">
        <v>0</v>
      </c>
      <c r="AL103" s="126">
        <v>0</v>
      </c>
      <c r="AM103" s="126"/>
    </row>
    <row r="104" spans="1:39">
      <c r="A104" s="126" t="s">
        <v>1455</v>
      </c>
      <c r="B104" s="126" t="s">
        <v>1456</v>
      </c>
      <c r="C104" s="126" t="s">
        <v>1714</v>
      </c>
      <c r="D104" s="126" t="s">
        <v>17</v>
      </c>
      <c r="E104" s="126">
        <v>0</v>
      </c>
      <c r="F104" s="126"/>
      <c r="G104" s="126"/>
      <c r="H104" s="126"/>
      <c r="I104" s="126"/>
      <c r="J104" s="126">
        <v>0</v>
      </c>
      <c r="K104" s="126" t="s">
        <v>18</v>
      </c>
      <c r="L104" s="126"/>
      <c r="M104" s="126">
        <v>0</v>
      </c>
      <c r="N104" s="126" t="s">
        <v>18</v>
      </c>
      <c r="O104" s="126"/>
      <c r="P104" s="126">
        <v>0</v>
      </c>
      <c r="Q104" s="126" t="s">
        <v>18</v>
      </c>
      <c r="R104" s="126"/>
      <c r="S104" s="126" t="s">
        <v>18</v>
      </c>
      <c r="T104" s="126" t="s">
        <v>1710</v>
      </c>
      <c r="U104" s="126"/>
      <c r="V104" s="126"/>
      <c r="W104" s="126" t="s">
        <v>31</v>
      </c>
      <c r="X104" s="126">
        <v>2.9587500000000002</v>
      </c>
      <c r="Y104" s="126">
        <v>8</v>
      </c>
      <c r="Z104" s="126"/>
      <c r="AA104" s="126">
        <v>0.125</v>
      </c>
      <c r="AB104" s="126">
        <v>0.125</v>
      </c>
      <c r="AC104" s="126">
        <v>0.125</v>
      </c>
      <c r="AD104" s="126">
        <v>0.25</v>
      </c>
      <c r="AE104" s="126">
        <v>0.125</v>
      </c>
      <c r="AF104" s="126">
        <v>0</v>
      </c>
      <c r="AG104" s="126">
        <v>0.25</v>
      </c>
      <c r="AH104" s="126">
        <v>0</v>
      </c>
      <c r="AI104" s="126">
        <v>0</v>
      </c>
      <c r="AJ104" s="126">
        <v>0</v>
      </c>
      <c r="AK104" s="126">
        <v>0</v>
      </c>
      <c r="AL104" s="126">
        <v>0</v>
      </c>
      <c r="AM104" s="126"/>
    </row>
    <row r="105" spans="1:39">
      <c r="A105" s="126" t="s">
        <v>281</v>
      </c>
      <c r="B105" s="126" t="s">
        <v>282</v>
      </c>
      <c r="C105" s="126" t="s">
        <v>1722</v>
      </c>
      <c r="D105" s="126" t="s">
        <v>17</v>
      </c>
      <c r="E105" s="126">
        <v>0</v>
      </c>
      <c r="F105" s="126"/>
      <c r="G105" s="126"/>
      <c r="H105" s="126"/>
      <c r="I105" s="126"/>
      <c r="J105" s="126">
        <v>0</v>
      </c>
      <c r="K105" s="126" t="s">
        <v>18</v>
      </c>
      <c r="L105" s="126"/>
      <c r="M105" s="126">
        <v>0</v>
      </c>
      <c r="N105" s="126" t="s">
        <v>18</v>
      </c>
      <c r="O105" s="126"/>
      <c r="P105" s="126">
        <v>0</v>
      </c>
      <c r="Q105" s="126" t="s">
        <v>18</v>
      </c>
      <c r="R105" s="126"/>
      <c r="S105" s="126" t="s">
        <v>18</v>
      </c>
      <c r="T105" s="126" t="s">
        <v>1710</v>
      </c>
      <c r="U105" s="126"/>
      <c r="V105" s="126"/>
      <c r="W105" s="126" t="s">
        <v>21</v>
      </c>
      <c r="X105" s="126">
        <v>2.0012500000000002</v>
      </c>
      <c r="Y105" s="126">
        <v>8</v>
      </c>
      <c r="Z105" s="126"/>
      <c r="AA105" s="126">
        <v>0.125</v>
      </c>
      <c r="AB105" s="126">
        <v>0.125</v>
      </c>
      <c r="AC105" s="126">
        <v>0</v>
      </c>
      <c r="AD105" s="126">
        <v>0.125</v>
      </c>
      <c r="AE105" s="126">
        <v>0.25</v>
      </c>
      <c r="AF105" s="126">
        <v>0</v>
      </c>
      <c r="AG105" s="126">
        <v>0</v>
      </c>
      <c r="AH105" s="126">
        <v>0</v>
      </c>
      <c r="AI105" s="126">
        <v>0</v>
      </c>
      <c r="AJ105" s="126">
        <v>0.375</v>
      </c>
      <c r="AK105" s="126">
        <v>0</v>
      </c>
      <c r="AL105" s="126">
        <v>0</v>
      </c>
      <c r="AM105" s="126"/>
    </row>
    <row r="106" spans="1:39">
      <c r="A106" s="126" t="s">
        <v>1581</v>
      </c>
      <c r="B106" s="126" t="s">
        <v>1784</v>
      </c>
      <c r="C106" s="126" t="s">
        <v>1711</v>
      </c>
      <c r="D106" s="126" t="s">
        <v>17</v>
      </c>
      <c r="E106" s="126">
        <v>0</v>
      </c>
      <c r="F106" s="126"/>
      <c r="G106" s="126"/>
      <c r="H106" s="126"/>
      <c r="I106" s="126"/>
      <c r="J106" s="126">
        <v>0</v>
      </c>
      <c r="K106" s="126" t="s">
        <v>18</v>
      </c>
      <c r="L106" s="126"/>
      <c r="M106" s="126">
        <v>0</v>
      </c>
      <c r="N106" s="126" t="s">
        <v>18</v>
      </c>
      <c r="O106" s="126"/>
      <c r="P106" s="126">
        <v>0</v>
      </c>
      <c r="Q106" s="126" t="s">
        <v>18</v>
      </c>
      <c r="R106" s="126"/>
      <c r="S106" s="126" t="s">
        <v>18</v>
      </c>
      <c r="T106" s="126" t="s">
        <v>1710</v>
      </c>
      <c r="U106" s="126"/>
      <c r="V106" s="126"/>
      <c r="W106" s="126" t="s">
        <v>21</v>
      </c>
      <c r="X106" s="126">
        <v>2</v>
      </c>
      <c r="Y106" s="126">
        <v>2</v>
      </c>
      <c r="Z106" s="126"/>
      <c r="AA106" s="126">
        <v>0.5</v>
      </c>
      <c r="AB106" s="126">
        <v>0</v>
      </c>
      <c r="AC106" s="126">
        <v>0</v>
      </c>
      <c r="AD106" s="126">
        <v>0</v>
      </c>
      <c r="AE106" s="126">
        <v>0</v>
      </c>
      <c r="AF106" s="126">
        <v>0</v>
      </c>
      <c r="AG106" s="126">
        <v>0</v>
      </c>
      <c r="AH106" s="126">
        <v>0</v>
      </c>
      <c r="AI106" s="126">
        <v>0.5</v>
      </c>
      <c r="AJ106" s="126">
        <v>0</v>
      </c>
      <c r="AK106" s="126">
        <v>0</v>
      </c>
      <c r="AL106" s="126">
        <v>0</v>
      </c>
      <c r="AM106" s="126"/>
    </row>
    <row r="107" spans="1:39">
      <c r="A107" s="126" t="s">
        <v>269</v>
      </c>
      <c r="B107" s="126" t="s">
        <v>270</v>
      </c>
      <c r="C107" s="126" t="s">
        <v>1711</v>
      </c>
      <c r="D107" s="126" t="s">
        <v>17</v>
      </c>
      <c r="E107" s="126">
        <v>3</v>
      </c>
      <c r="F107" s="126">
        <v>0.42918454935622302</v>
      </c>
      <c r="G107" s="126">
        <v>1</v>
      </c>
      <c r="H107" s="126">
        <v>0</v>
      </c>
      <c r="I107" s="126">
        <v>0</v>
      </c>
      <c r="J107" s="126">
        <v>0</v>
      </c>
      <c r="K107" s="126" t="s">
        <v>18</v>
      </c>
      <c r="L107" s="126"/>
      <c r="M107" s="126">
        <v>0</v>
      </c>
      <c r="N107" s="126" t="s">
        <v>18</v>
      </c>
      <c r="O107" s="126"/>
      <c r="P107" s="126">
        <v>0</v>
      </c>
      <c r="Q107" s="126" t="s">
        <v>18</v>
      </c>
      <c r="R107" s="126"/>
      <c r="S107" s="126" t="s">
        <v>25</v>
      </c>
      <c r="T107" s="126" t="s">
        <v>1712</v>
      </c>
      <c r="U107" s="126">
        <v>1.165</v>
      </c>
      <c r="V107" s="126"/>
      <c r="W107" s="126" t="s">
        <v>32</v>
      </c>
      <c r="X107" s="126">
        <v>2.5117543859649101</v>
      </c>
      <c r="Y107" s="126">
        <v>114</v>
      </c>
      <c r="Z107" s="126">
        <v>3</v>
      </c>
      <c r="AA107" s="126">
        <v>0.14912280701754399</v>
      </c>
      <c r="AB107" s="126">
        <v>0.105263157894737</v>
      </c>
      <c r="AC107" s="126">
        <v>9.6491228070175405E-2</v>
      </c>
      <c r="AD107" s="126">
        <v>9.6491228070175405E-2</v>
      </c>
      <c r="AE107" s="126">
        <v>9.6491228070175405E-2</v>
      </c>
      <c r="AF107" s="126">
        <v>8.7719298245614002E-2</v>
      </c>
      <c r="AG107" s="126">
        <v>0.20175438596491199</v>
      </c>
      <c r="AH107" s="126">
        <v>5.2631578947368397E-2</v>
      </c>
      <c r="AI107" s="126">
        <v>1.7543859649122799E-2</v>
      </c>
      <c r="AJ107" s="126">
        <v>9.6491228070175405E-2</v>
      </c>
      <c r="AK107" s="126">
        <v>0</v>
      </c>
      <c r="AL107" s="126">
        <v>0</v>
      </c>
      <c r="AM107" s="126"/>
    </row>
    <row r="108" spans="1:39">
      <c r="A108" s="126" t="s">
        <v>271</v>
      </c>
      <c r="B108" s="126" t="s">
        <v>272</v>
      </c>
      <c r="C108" s="126" t="s">
        <v>1715</v>
      </c>
      <c r="D108" s="126" t="s">
        <v>17</v>
      </c>
      <c r="E108" s="126">
        <v>2</v>
      </c>
      <c r="F108" s="126"/>
      <c r="G108" s="126"/>
      <c r="H108" s="126"/>
      <c r="I108" s="126"/>
      <c r="J108" s="126">
        <v>0</v>
      </c>
      <c r="K108" s="126" t="s">
        <v>18</v>
      </c>
      <c r="L108" s="126"/>
      <c r="M108" s="126">
        <v>0</v>
      </c>
      <c r="N108" s="126" t="s">
        <v>18</v>
      </c>
      <c r="O108" s="126"/>
      <c r="P108" s="126">
        <v>0</v>
      </c>
      <c r="Q108" s="126" t="s">
        <v>18</v>
      </c>
      <c r="R108" s="126"/>
      <c r="S108" s="126" t="s">
        <v>21</v>
      </c>
      <c r="T108" s="126" t="s">
        <v>1712</v>
      </c>
      <c r="U108" s="126">
        <v>1.665</v>
      </c>
      <c r="V108" s="126"/>
      <c r="W108" s="126" t="s">
        <v>30</v>
      </c>
      <c r="X108" s="126">
        <v>3.3495192307692299</v>
      </c>
      <c r="Y108" s="126">
        <v>104</v>
      </c>
      <c r="Z108" s="126">
        <v>2</v>
      </c>
      <c r="AA108" s="126">
        <v>0.44230769230769201</v>
      </c>
      <c r="AB108" s="126">
        <v>0.18269230769230799</v>
      </c>
      <c r="AC108" s="126">
        <v>0.15384615384615399</v>
      </c>
      <c r="AD108" s="126">
        <v>9.6153846153846215E-2</v>
      </c>
      <c r="AE108" s="126">
        <v>2.88461538461539E-2</v>
      </c>
      <c r="AF108" s="126">
        <v>9.6153846153846194E-3</v>
      </c>
      <c r="AG108" s="126">
        <v>0</v>
      </c>
      <c r="AH108" s="126">
        <v>9.6153846153846194E-3</v>
      </c>
      <c r="AI108" s="126">
        <v>9.6153846153846194E-3</v>
      </c>
      <c r="AJ108" s="126">
        <v>6.7307692307692304E-2</v>
      </c>
      <c r="AK108" s="126">
        <v>0</v>
      </c>
      <c r="AL108" s="126">
        <v>0</v>
      </c>
      <c r="AM108" s="126"/>
    </row>
    <row r="109" spans="1:39">
      <c r="A109" s="126" t="s">
        <v>273</v>
      </c>
      <c r="B109" s="126" t="s">
        <v>274</v>
      </c>
      <c r="C109" s="126" t="s">
        <v>1711</v>
      </c>
      <c r="D109" s="126" t="s">
        <v>17</v>
      </c>
      <c r="E109" s="126">
        <v>3</v>
      </c>
      <c r="F109" s="126">
        <v>1.44333333333333</v>
      </c>
      <c r="G109" s="126">
        <v>1</v>
      </c>
      <c r="H109" s="126">
        <v>0</v>
      </c>
      <c r="I109" s="126">
        <v>0</v>
      </c>
      <c r="J109" s="126">
        <v>0</v>
      </c>
      <c r="K109" s="126" t="s">
        <v>18</v>
      </c>
      <c r="L109" s="126"/>
      <c r="M109" s="126">
        <v>3</v>
      </c>
      <c r="N109" s="126" t="s">
        <v>33</v>
      </c>
      <c r="O109" s="126" t="s">
        <v>1751</v>
      </c>
      <c r="P109" s="126">
        <v>0</v>
      </c>
      <c r="Q109" s="126" t="s">
        <v>18</v>
      </c>
      <c r="R109" s="126"/>
      <c r="S109" s="126" t="s">
        <v>18</v>
      </c>
      <c r="T109" s="126" t="s">
        <v>1710</v>
      </c>
      <c r="U109" s="126"/>
      <c r="V109" s="126"/>
      <c r="W109" s="126" t="s">
        <v>32</v>
      </c>
      <c r="X109" s="126">
        <v>2.6947916666666698</v>
      </c>
      <c r="Y109" s="126">
        <v>96</v>
      </c>
      <c r="Z109" s="126">
        <v>3</v>
      </c>
      <c r="AA109" s="126">
        <v>0.125</v>
      </c>
      <c r="AB109" s="126">
        <v>0.16666666666666699</v>
      </c>
      <c r="AC109" s="126">
        <v>8.3333333333333301E-2</v>
      </c>
      <c r="AD109" s="126">
        <v>0.125</v>
      </c>
      <c r="AE109" s="126">
        <v>6.25E-2</v>
      </c>
      <c r="AF109" s="126">
        <v>4.1666666666666699E-2</v>
      </c>
      <c r="AG109" s="126">
        <v>0.27083333333333298</v>
      </c>
      <c r="AH109" s="126">
        <v>4.1666666666666699E-2</v>
      </c>
      <c r="AI109" s="126">
        <v>3.125E-2</v>
      </c>
      <c r="AJ109" s="126">
        <v>1.0416666666666701E-2</v>
      </c>
      <c r="AK109" s="126">
        <v>4.1666666666666699E-2</v>
      </c>
      <c r="AL109" s="126">
        <v>0</v>
      </c>
      <c r="AM109" s="126"/>
    </row>
    <row r="110" spans="1:39">
      <c r="A110" s="126" t="s">
        <v>275</v>
      </c>
      <c r="B110" s="126" t="s">
        <v>276</v>
      </c>
      <c r="C110" s="126" t="s">
        <v>1715</v>
      </c>
      <c r="D110" s="126" t="s">
        <v>17</v>
      </c>
      <c r="E110" s="126">
        <v>0</v>
      </c>
      <c r="F110" s="126"/>
      <c r="G110" s="126"/>
      <c r="H110" s="126"/>
      <c r="I110" s="126"/>
      <c r="J110" s="126">
        <v>0</v>
      </c>
      <c r="K110" s="126" t="s">
        <v>18</v>
      </c>
      <c r="L110" s="126"/>
      <c r="M110" s="126">
        <v>0</v>
      </c>
      <c r="N110" s="126" t="s">
        <v>18</v>
      </c>
      <c r="O110" s="126"/>
      <c r="P110" s="126">
        <v>0</v>
      </c>
      <c r="Q110" s="126" t="s">
        <v>18</v>
      </c>
      <c r="R110" s="126"/>
      <c r="S110" s="126" t="s">
        <v>18</v>
      </c>
      <c r="T110" s="126" t="s">
        <v>1710</v>
      </c>
      <c r="U110" s="126"/>
      <c r="V110" s="126"/>
      <c r="W110" s="126" t="s">
        <v>30</v>
      </c>
      <c r="X110" s="126">
        <v>3.42034090909091</v>
      </c>
      <c r="Y110" s="126">
        <v>88</v>
      </c>
      <c r="Z110" s="126"/>
      <c r="AA110" s="126">
        <v>0.39772727272727298</v>
      </c>
      <c r="AB110" s="126">
        <v>9.0909090909090898E-2</v>
      </c>
      <c r="AC110" s="126">
        <v>0.23863636363636401</v>
      </c>
      <c r="AD110" s="126">
        <v>0.11363636363636399</v>
      </c>
      <c r="AE110" s="126">
        <v>0.11363636363636399</v>
      </c>
      <c r="AF110" s="126">
        <v>0</v>
      </c>
      <c r="AG110" s="126">
        <v>2.27272727272727E-2</v>
      </c>
      <c r="AH110" s="126">
        <v>1.13636363636364E-2</v>
      </c>
      <c r="AI110" s="126">
        <v>0</v>
      </c>
      <c r="AJ110" s="126">
        <v>1.13636363636364E-2</v>
      </c>
      <c r="AK110" s="126">
        <v>0</v>
      </c>
      <c r="AL110" s="126">
        <v>0</v>
      </c>
      <c r="AM110" s="126"/>
    </row>
    <row r="111" spans="1:39">
      <c r="A111" s="126" t="s">
        <v>277</v>
      </c>
      <c r="B111" s="126" t="s">
        <v>278</v>
      </c>
      <c r="C111" s="126" t="s">
        <v>1711</v>
      </c>
      <c r="D111" s="126" t="s">
        <v>17</v>
      </c>
      <c r="E111" s="126">
        <v>0</v>
      </c>
      <c r="F111" s="126"/>
      <c r="G111" s="126"/>
      <c r="H111" s="126"/>
      <c r="I111" s="126"/>
      <c r="J111" s="126">
        <v>0</v>
      </c>
      <c r="K111" s="126" t="s">
        <v>18</v>
      </c>
      <c r="L111" s="126"/>
      <c r="M111" s="126">
        <v>0</v>
      </c>
      <c r="N111" s="126" t="s">
        <v>18</v>
      </c>
      <c r="O111" s="126"/>
      <c r="P111" s="126">
        <v>0</v>
      </c>
      <c r="Q111" s="126" t="s">
        <v>18</v>
      </c>
      <c r="R111" s="126"/>
      <c r="S111" s="126" t="s">
        <v>18</v>
      </c>
      <c r="T111" s="126" t="s">
        <v>1710</v>
      </c>
      <c r="U111" s="126"/>
      <c r="V111" s="126"/>
      <c r="W111" s="126" t="s">
        <v>28</v>
      </c>
      <c r="X111" s="126">
        <v>4</v>
      </c>
      <c r="Y111" s="126">
        <v>2</v>
      </c>
      <c r="Z111" s="126"/>
      <c r="AA111" s="126">
        <v>1</v>
      </c>
      <c r="AB111" s="126">
        <v>0</v>
      </c>
      <c r="AC111" s="126">
        <v>0</v>
      </c>
      <c r="AD111" s="126">
        <v>0</v>
      </c>
      <c r="AE111" s="126">
        <v>0</v>
      </c>
      <c r="AF111" s="126">
        <v>0</v>
      </c>
      <c r="AG111" s="126">
        <v>0</v>
      </c>
      <c r="AH111" s="126">
        <v>0</v>
      </c>
      <c r="AI111" s="126">
        <v>0</v>
      </c>
      <c r="AJ111" s="126">
        <v>0</v>
      </c>
      <c r="AK111" s="126">
        <v>0</v>
      </c>
      <c r="AL111" s="126">
        <v>0</v>
      </c>
      <c r="AM111" s="126"/>
    </row>
    <row r="112" spans="1:39">
      <c r="A112" s="126" t="s">
        <v>1595</v>
      </c>
      <c r="B112" s="126" t="s">
        <v>1785</v>
      </c>
      <c r="C112" s="126" t="s">
        <v>1712</v>
      </c>
      <c r="D112" s="126" t="s">
        <v>17</v>
      </c>
      <c r="E112" s="126">
        <v>6</v>
      </c>
      <c r="F112" s="126">
        <v>1.466</v>
      </c>
      <c r="G112" s="126">
        <v>0.4</v>
      </c>
      <c r="H112" s="126">
        <v>0.6</v>
      </c>
      <c r="I112" s="126">
        <v>0</v>
      </c>
      <c r="J112" s="126">
        <v>0</v>
      </c>
      <c r="K112" s="126" t="s">
        <v>18</v>
      </c>
      <c r="L112" s="126"/>
      <c r="M112" s="126">
        <v>0</v>
      </c>
      <c r="N112" s="126" t="s">
        <v>18</v>
      </c>
      <c r="O112" s="126"/>
      <c r="P112" s="126">
        <v>5</v>
      </c>
      <c r="Q112" s="126" t="s">
        <v>25</v>
      </c>
      <c r="R112" s="126">
        <v>1.466</v>
      </c>
      <c r="S112" s="126" t="s">
        <v>31</v>
      </c>
      <c r="T112" s="126" t="s">
        <v>1715</v>
      </c>
      <c r="U112" s="126">
        <v>3</v>
      </c>
      <c r="V112" s="126"/>
      <c r="W112" s="126" t="s">
        <v>21</v>
      </c>
      <c r="X112" s="126">
        <v>1.81201117318436</v>
      </c>
      <c r="Y112" s="126">
        <v>179</v>
      </c>
      <c r="Z112" s="126">
        <v>6</v>
      </c>
      <c r="AA112" s="126">
        <v>0.13966480446927401</v>
      </c>
      <c r="AB112" s="126">
        <v>8.3798882681564185E-2</v>
      </c>
      <c r="AC112" s="126">
        <v>3.9106145251396697E-2</v>
      </c>
      <c r="AD112" s="126">
        <v>0.111731843575419</v>
      </c>
      <c r="AE112" s="126">
        <v>2.23463687150838E-2</v>
      </c>
      <c r="AF112" s="126">
        <v>3.9106145251396697E-2</v>
      </c>
      <c r="AG112" s="126">
        <v>8.9385474860335198E-2</v>
      </c>
      <c r="AH112" s="126">
        <v>0.11731843575419</v>
      </c>
      <c r="AI112" s="126">
        <v>0.245810055865922</v>
      </c>
      <c r="AJ112" s="126">
        <v>8.3798882681564185E-2</v>
      </c>
      <c r="AK112" s="126">
        <v>1.67597765363128E-2</v>
      </c>
      <c r="AL112" s="126">
        <v>0</v>
      </c>
      <c r="AM112" s="126"/>
    </row>
    <row r="113" spans="1:39">
      <c r="A113" s="126" t="s">
        <v>1591</v>
      </c>
      <c r="B113" s="126" t="s">
        <v>1663</v>
      </c>
      <c r="C113" s="126" t="s">
        <v>1711</v>
      </c>
      <c r="D113" s="126" t="s">
        <v>17</v>
      </c>
      <c r="E113" s="126">
        <v>1</v>
      </c>
      <c r="F113" s="126">
        <v>3.67</v>
      </c>
      <c r="G113" s="126">
        <v>1</v>
      </c>
      <c r="H113" s="126">
        <v>0</v>
      </c>
      <c r="I113" s="126">
        <v>0</v>
      </c>
      <c r="J113" s="126">
        <v>0</v>
      </c>
      <c r="K113" s="126" t="s">
        <v>18</v>
      </c>
      <c r="L113" s="126"/>
      <c r="M113" s="126">
        <v>0</v>
      </c>
      <c r="N113" s="126" t="s">
        <v>18</v>
      </c>
      <c r="O113" s="126"/>
      <c r="P113" s="126">
        <v>1</v>
      </c>
      <c r="Q113" s="126" t="s">
        <v>29</v>
      </c>
      <c r="R113" s="126">
        <v>3.67</v>
      </c>
      <c r="S113" s="126" t="s">
        <v>18</v>
      </c>
      <c r="T113" s="126" t="s">
        <v>1710</v>
      </c>
      <c r="U113" s="126"/>
      <c r="V113" s="126"/>
      <c r="W113" s="126" t="s">
        <v>31</v>
      </c>
      <c r="X113" s="126">
        <v>2.8965573770491799</v>
      </c>
      <c r="Y113" s="126">
        <v>61</v>
      </c>
      <c r="Z113" s="126">
        <v>1</v>
      </c>
      <c r="AA113" s="126">
        <v>0.213114754098361</v>
      </c>
      <c r="AB113" s="126">
        <v>0.16393442622950799</v>
      </c>
      <c r="AC113" s="126">
        <v>0.114754098360656</v>
      </c>
      <c r="AD113" s="126">
        <v>0.14754098360655701</v>
      </c>
      <c r="AE113" s="126">
        <v>9.8360655737704902E-2</v>
      </c>
      <c r="AF113" s="126">
        <v>3.2786885245901599E-2</v>
      </c>
      <c r="AG113" s="126">
        <v>0.114754098360656</v>
      </c>
      <c r="AH113" s="126">
        <v>1.63934426229508E-2</v>
      </c>
      <c r="AI113" s="126">
        <v>6.5573770491803296E-2</v>
      </c>
      <c r="AJ113" s="126">
        <v>1.63934426229508E-2</v>
      </c>
      <c r="AK113" s="126">
        <v>1.63934426229508E-2</v>
      </c>
      <c r="AL113" s="126">
        <v>0</v>
      </c>
      <c r="AM113" s="126"/>
    </row>
    <row r="114" spans="1:39">
      <c r="A114" s="126" t="s">
        <v>283</v>
      </c>
      <c r="B114" s="126" t="s">
        <v>284</v>
      </c>
      <c r="C114" s="126" t="s">
        <v>1711</v>
      </c>
      <c r="D114" s="126" t="s">
        <v>17</v>
      </c>
      <c r="E114" s="126">
        <v>0</v>
      </c>
      <c r="F114" s="126"/>
      <c r="G114" s="126"/>
      <c r="H114" s="126"/>
      <c r="I114" s="126"/>
      <c r="J114" s="126">
        <v>0</v>
      </c>
      <c r="K114" s="126" t="s">
        <v>18</v>
      </c>
      <c r="L114" s="126"/>
      <c r="M114" s="126">
        <v>0</v>
      </c>
      <c r="N114" s="126" t="s">
        <v>18</v>
      </c>
      <c r="O114" s="126"/>
      <c r="P114" s="126">
        <v>0</v>
      </c>
      <c r="Q114" s="126" t="s">
        <v>18</v>
      </c>
      <c r="R114" s="126"/>
      <c r="S114" s="126" t="s">
        <v>18</v>
      </c>
      <c r="T114" s="126" t="s">
        <v>1710</v>
      </c>
      <c r="U114" s="126"/>
      <c r="V114" s="126"/>
      <c r="W114" s="126" t="s">
        <v>31</v>
      </c>
      <c r="X114" s="126">
        <v>3.08803278688525</v>
      </c>
      <c r="Y114" s="126">
        <v>61</v>
      </c>
      <c r="Z114" s="126"/>
      <c r="AA114" s="126">
        <v>0.34426229508196698</v>
      </c>
      <c r="AB114" s="126">
        <v>0.18032786885245899</v>
      </c>
      <c r="AC114" s="126">
        <v>6.5573770491803296E-2</v>
      </c>
      <c r="AD114" s="126">
        <v>0.16393442622950799</v>
      </c>
      <c r="AE114" s="126">
        <v>9.8360655737704902E-2</v>
      </c>
      <c r="AF114" s="126">
        <v>3.2786885245901599E-2</v>
      </c>
      <c r="AG114" s="126">
        <v>0</v>
      </c>
      <c r="AH114" s="126">
        <v>0</v>
      </c>
      <c r="AI114" s="126">
        <v>8.1967213114754106E-2</v>
      </c>
      <c r="AJ114" s="126">
        <v>0</v>
      </c>
      <c r="AK114" s="126">
        <v>0</v>
      </c>
      <c r="AL114" s="126">
        <v>0</v>
      </c>
      <c r="AM114" s="126"/>
    </row>
    <row r="115" spans="1:39">
      <c r="A115" s="126" t="s">
        <v>285</v>
      </c>
      <c r="B115" s="126" t="s">
        <v>286</v>
      </c>
      <c r="C115" s="126" t="s">
        <v>1711</v>
      </c>
      <c r="D115" s="126" t="s">
        <v>17</v>
      </c>
      <c r="E115" s="126">
        <v>55</v>
      </c>
      <c r="F115" s="126">
        <v>1.3763675879071</v>
      </c>
      <c r="G115" s="126">
        <v>0.547619047619048</v>
      </c>
      <c r="H115" s="126">
        <v>0.33333333333333298</v>
      </c>
      <c r="I115" s="126">
        <v>0.119047619047619</v>
      </c>
      <c r="J115" s="126">
        <v>0</v>
      </c>
      <c r="K115" s="126" t="s">
        <v>18</v>
      </c>
      <c r="L115" s="126"/>
      <c r="M115" s="126">
        <v>11</v>
      </c>
      <c r="N115" s="126" t="s">
        <v>33</v>
      </c>
      <c r="O115" s="126" t="s">
        <v>1786</v>
      </c>
      <c r="P115" s="126">
        <v>33</v>
      </c>
      <c r="Q115" s="126" t="s">
        <v>21</v>
      </c>
      <c r="R115" s="126">
        <v>1.64606060606061</v>
      </c>
      <c r="S115" s="126" t="s">
        <v>31</v>
      </c>
      <c r="T115" s="126" t="s">
        <v>1900</v>
      </c>
      <c r="U115" s="126">
        <v>3.0659999999999998</v>
      </c>
      <c r="V115" s="126"/>
      <c r="W115" s="126" t="s">
        <v>32</v>
      </c>
      <c r="X115" s="126">
        <v>2.5302570281124499</v>
      </c>
      <c r="Y115" s="126">
        <v>1245</v>
      </c>
      <c r="Z115" s="126">
        <v>56</v>
      </c>
      <c r="AA115" s="126">
        <v>0.27228915662650599</v>
      </c>
      <c r="AB115" s="126">
        <v>9.71887550200803E-2</v>
      </c>
      <c r="AC115" s="126">
        <v>7.1485943775100397E-2</v>
      </c>
      <c r="AD115" s="126">
        <v>0.103614457831325</v>
      </c>
      <c r="AE115" s="126">
        <v>5.78313253012048E-2</v>
      </c>
      <c r="AF115" s="126">
        <v>4.2570281124497997E-2</v>
      </c>
      <c r="AG115" s="126">
        <v>0.108433734939759</v>
      </c>
      <c r="AH115" s="126">
        <v>5.5421686746987997E-2</v>
      </c>
      <c r="AI115" s="126">
        <v>0.1285140562249</v>
      </c>
      <c r="AJ115" s="126">
        <v>4.6586345381526097E-2</v>
      </c>
      <c r="AK115" s="126">
        <v>4.8192771084337397E-3</v>
      </c>
      <c r="AL115" s="126">
        <v>0</v>
      </c>
      <c r="AM115" s="126"/>
    </row>
    <row r="116" spans="1:39">
      <c r="A116" s="126" t="s">
        <v>287</v>
      </c>
      <c r="B116" s="126" t="s">
        <v>288</v>
      </c>
      <c r="C116" s="126" t="s">
        <v>1711</v>
      </c>
      <c r="D116" s="126" t="s">
        <v>17</v>
      </c>
      <c r="E116" s="126">
        <v>0</v>
      </c>
      <c r="F116" s="126"/>
      <c r="G116" s="126"/>
      <c r="H116" s="126"/>
      <c r="I116" s="126"/>
      <c r="J116" s="126">
        <v>0</v>
      </c>
      <c r="K116" s="126" t="s">
        <v>18</v>
      </c>
      <c r="L116" s="126"/>
      <c r="M116" s="126">
        <v>0</v>
      </c>
      <c r="N116" s="126" t="s">
        <v>18</v>
      </c>
      <c r="O116" s="126"/>
      <c r="P116" s="126">
        <v>0</v>
      </c>
      <c r="Q116" s="126" t="s">
        <v>18</v>
      </c>
      <c r="R116" s="126"/>
      <c r="S116" s="126" t="s">
        <v>18</v>
      </c>
      <c r="T116" s="126" t="s">
        <v>1710</v>
      </c>
      <c r="U116" s="126"/>
      <c r="V116" s="126"/>
      <c r="W116" s="126" t="s">
        <v>32</v>
      </c>
      <c r="X116" s="126">
        <v>2.71428571428571</v>
      </c>
      <c r="Y116" s="126">
        <v>14</v>
      </c>
      <c r="Z116" s="126"/>
      <c r="AA116" s="126">
        <v>0.28571428571428598</v>
      </c>
      <c r="AB116" s="126">
        <v>0.14285714285714299</v>
      </c>
      <c r="AC116" s="126">
        <v>0.14285714285714299</v>
      </c>
      <c r="AD116" s="126">
        <v>0.14285714285714299</v>
      </c>
      <c r="AE116" s="126">
        <v>0</v>
      </c>
      <c r="AF116" s="126">
        <v>0</v>
      </c>
      <c r="AG116" s="126">
        <v>7.1428571428571397E-2</v>
      </c>
      <c r="AH116" s="126">
        <v>0</v>
      </c>
      <c r="AI116" s="126">
        <v>7.1428571428571397E-2</v>
      </c>
      <c r="AJ116" s="126">
        <v>0.14285714285714299</v>
      </c>
      <c r="AK116" s="126">
        <v>0</v>
      </c>
      <c r="AL116" s="126">
        <v>0</v>
      </c>
      <c r="AM116" s="126"/>
    </row>
    <row r="117" spans="1:39">
      <c r="A117" s="126" t="s">
        <v>289</v>
      </c>
      <c r="B117" s="126" t="s">
        <v>290</v>
      </c>
      <c r="C117" s="126" t="s">
        <v>1711</v>
      </c>
      <c r="D117" s="126" t="s">
        <v>17</v>
      </c>
      <c r="E117" s="126">
        <v>78</v>
      </c>
      <c r="F117" s="126">
        <v>1.18669904374671</v>
      </c>
      <c r="G117" s="126">
        <v>0.52631578947368396</v>
      </c>
      <c r="H117" s="126">
        <v>0.38596491228070201</v>
      </c>
      <c r="I117" s="126">
        <v>8.7719298245614002E-2</v>
      </c>
      <c r="J117" s="126">
        <v>2</v>
      </c>
      <c r="K117" s="126" t="s">
        <v>25</v>
      </c>
      <c r="L117" s="126" t="s">
        <v>1787</v>
      </c>
      <c r="M117" s="126">
        <v>10</v>
      </c>
      <c r="N117" s="126" t="s">
        <v>33</v>
      </c>
      <c r="O117" s="126" t="s">
        <v>1738</v>
      </c>
      <c r="P117" s="126">
        <v>47</v>
      </c>
      <c r="Q117" s="126" t="s">
        <v>25</v>
      </c>
      <c r="R117" s="126">
        <v>1.3691489361702101</v>
      </c>
      <c r="S117" s="126" t="s">
        <v>21</v>
      </c>
      <c r="T117" s="126" t="s">
        <v>1948</v>
      </c>
      <c r="U117" s="126">
        <v>2</v>
      </c>
      <c r="V117" s="126"/>
      <c r="W117" s="126" t="s">
        <v>32</v>
      </c>
      <c r="X117" s="126">
        <v>2.5413333333333301</v>
      </c>
      <c r="Y117" s="126">
        <v>1230</v>
      </c>
      <c r="Z117" s="126">
        <v>78</v>
      </c>
      <c r="AA117" s="126">
        <v>0.31300813008130102</v>
      </c>
      <c r="AB117" s="126">
        <v>7.96747967479675E-2</v>
      </c>
      <c r="AC117" s="126">
        <v>5.8536585365853697E-2</v>
      </c>
      <c r="AD117" s="126">
        <v>0.110569105691057</v>
      </c>
      <c r="AE117" s="126">
        <v>5.4471544715447198E-2</v>
      </c>
      <c r="AF117" s="126">
        <v>3.3333333333333298E-2</v>
      </c>
      <c r="AG117" s="126">
        <v>9.4308943089430899E-2</v>
      </c>
      <c r="AH117" s="126">
        <v>5.04065040650407E-2</v>
      </c>
      <c r="AI117" s="126">
        <v>0.14065040650406499</v>
      </c>
      <c r="AJ117" s="126">
        <v>5.04065040650407E-2</v>
      </c>
      <c r="AK117" s="126">
        <v>4.0650406504065002E-3</v>
      </c>
      <c r="AL117" s="126">
        <v>0</v>
      </c>
      <c r="AM117" s="126"/>
    </row>
    <row r="118" spans="1:39">
      <c r="A118" s="126" t="s">
        <v>291</v>
      </c>
      <c r="B118" s="126" t="s">
        <v>292</v>
      </c>
      <c r="C118" s="126" t="s">
        <v>1711</v>
      </c>
      <c r="D118" s="126" t="s">
        <v>17</v>
      </c>
      <c r="E118" s="126">
        <v>0</v>
      </c>
      <c r="F118" s="126"/>
      <c r="G118" s="126"/>
      <c r="H118" s="126"/>
      <c r="I118" s="126"/>
      <c r="J118" s="126">
        <v>0</v>
      </c>
      <c r="K118" s="126" t="s">
        <v>18</v>
      </c>
      <c r="L118" s="126"/>
      <c r="M118" s="126">
        <v>0</v>
      </c>
      <c r="N118" s="126" t="s">
        <v>18</v>
      </c>
      <c r="O118" s="126"/>
      <c r="P118" s="126">
        <v>0</v>
      </c>
      <c r="Q118" s="126" t="s">
        <v>18</v>
      </c>
      <c r="R118" s="126"/>
      <c r="S118" s="126" t="s">
        <v>18</v>
      </c>
      <c r="T118" s="126" t="s">
        <v>1710</v>
      </c>
      <c r="U118" s="126"/>
      <c r="V118" s="126"/>
      <c r="W118" s="126" t="s">
        <v>25</v>
      </c>
      <c r="X118" s="126">
        <v>1.3333333333333299</v>
      </c>
      <c r="Y118" s="126">
        <v>3</v>
      </c>
      <c r="Z118" s="126"/>
      <c r="AA118" s="126">
        <v>0.33333333333333298</v>
      </c>
      <c r="AB118" s="126">
        <v>0</v>
      </c>
      <c r="AC118" s="126">
        <v>0</v>
      </c>
      <c r="AD118" s="126">
        <v>0</v>
      </c>
      <c r="AE118" s="126">
        <v>0</v>
      </c>
      <c r="AF118" s="126">
        <v>0</v>
      </c>
      <c r="AG118" s="126">
        <v>0</v>
      </c>
      <c r="AH118" s="126">
        <v>0</v>
      </c>
      <c r="AI118" s="126">
        <v>0</v>
      </c>
      <c r="AJ118" s="126">
        <v>0.66666666666666696</v>
      </c>
      <c r="AK118" s="126">
        <v>0</v>
      </c>
      <c r="AL118" s="126">
        <v>0</v>
      </c>
      <c r="AM118" s="126"/>
    </row>
    <row r="119" spans="1:39">
      <c r="A119" s="126" t="s">
        <v>293</v>
      </c>
      <c r="B119" s="126" t="s">
        <v>294</v>
      </c>
      <c r="C119" s="126" t="s">
        <v>1711</v>
      </c>
      <c r="D119" s="126" t="s">
        <v>17</v>
      </c>
      <c r="E119" s="126">
        <v>1</v>
      </c>
      <c r="F119" s="126"/>
      <c r="G119" s="126"/>
      <c r="H119" s="126"/>
      <c r="I119" s="126"/>
      <c r="J119" s="126">
        <v>0</v>
      </c>
      <c r="K119" s="126" t="s">
        <v>18</v>
      </c>
      <c r="L119" s="126"/>
      <c r="M119" s="126">
        <v>0</v>
      </c>
      <c r="N119" s="126" t="s">
        <v>18</v>
      </c>
      <c r="O119" s="126"/>
      <c r="P119" s="126">
        <v>0</v>
      </c>
      <c r="Q119" s="126" t="s">
        <v>18</v>
      </c>
      <c r="R119" s="126"/>
      <c r="S119" s="126" t="s">
        <v>31</v>
      </c>
      <c r="T119" s="126" t="s">
        <v>1715</v>
      </c>
      <c r="U119" s="126">
        <v>3</v>
      </c>
      <c r="V119" s="126"/>
      <c r="W119" s="126" t="s">
        <v>30</v>
      </c>
      <c r="X119" s="126">
        <v>3.3256470588235301</v>
      </c>
      <c r="Y119" s="126">
        <v>85</v>
      </c>
      <c r="Z119" s="126">
        <v>1</v>
      </c>
      <c r="AA119" s="126">
        <v>0.58823529411764697</v>
      </c>
      <c r="AB119" s="126">
        <v>7.0588235294117702E-2</v>
      </c>
      <c r="AC119" s="126">
        <v>2.3529411764705899E-2</v>
      </c>
      <c r="AD119" s="126">
        <v>0.188235294117647</v>
      </c>
      <c r="AE119" s="126">
        <v>0</v>
      </c>
      <c r="AF119" s="126">
        <v>0</v>
      </c>
      <c r="AG119" s="126">
        <v>3.5294117647058802E-2</v>
      </c>
      <c r="AH119" s="126">
        <v>0</v>
      </c>
      <c r="AI119" s="126">
        <v>5.8823529411764698E-2</v>
      </c>
      <c r="AJ119" s="126">
        <v>2.3529411764705899E-2</v>
      </c>
      <c r="AK119" s="126">
        <v>0</v>
      </c>
      <c r="AL119" s="126">
        <v>0</v>
      </c>
      <c r="AM119" s="126"/>
    </row>
    <row r="120" spans="1:39">
      <c r="A120" s="126" t="s">
        <v>295</v>
      </c>
      <c r="B120" s="126" t="s">
        <v>296</v>
      </c>
      <c r="C120" s="126" t="s">
        <v>1711</v>
      </c>
      <c r="D120" s="126" t="s">
        <v>17</v>
      </c>
      <c r="E120" s="126">
        <v>8</v>
      </c>
      <c r="F120" s="126">
        <v>0.97250000000000003</v>
      </c>
      <c r="G120" s="126">
        <v>0.66666666666666696</v>
      </c>
      <c r="H120" s="126">
        <v>0.16666666666666699</v>
      </c>
      <c r="I120" s="126">
        <v>0.16666666666666699</v>
      </c>
      <c r="J120" s="126">
        <v>1</v>
      </c>
      <c r="K120" s="126" t="s">
        <v>25</v>
      </c>
      <c r="L120" s="126" t="s">
        <v>1788</v>
      </c>
      <c r="M120" s="126">
        <v>1</v>
      </c>
      <c r="N120" s="126" t="s">
        <v>25</v>
      </c>
      <c r="O120" s="126" t="s">
        <v>1715</v>
      </c>
      <c r="P120" s="126">
        <v>5</v>
      </c>
      <c r="Q120" s="126" t="s">
        <v>25</v>
      </c>
      <c r="R120" s="126">
        <v>1.2</v>
      </c>
      <c r="S120" s="126" t="s">
        <v>32</v>
      </c>
      <c r="T120" s="126" t="s">
        <v>1715</v>
      </c>
      <c r="U120" s="126">
        <v>2.67</v>
      </c>
      <c r="V120" s="126"/>
      <c r="W120" s="126" t="s">
        <v>31</v>
      </c>
      <c r="X120" s="126">
        <v>3.0140073529411802</v>
      </c>
      <c r="Y120" s="126">
        <v>272</v>
      </c>
      <c r="Z120" s="126">
        <v>8</v>
      </c>
      <c r="AA120" s="126">
        <v>0.220588235294118</v>
      </c>
      <c r="AB120" s="126">
        <v>0.25</v>
      </c>
      <c r="AC120" s="126">
        <v>0.113970588235294</v>
      </c>
      <c r="AD120" s="126">
        <v>0.110294117647059</v>
      </c>
      <c r="AE120" s="126">
        <v>8.4558823529411797E-2</v>
      </c>
      <c r="AF120" s="126">
        <v>6.25E-2</v>
      </c>
      <c r="AG120" s="126">
        <v>5.8823529411764698E-2</v>
      </c>
      <c r="AH120" s="126">
        <v>1.4705882352941201E-2</v>
      </c>
      <c r="AI120" s="126">
        <v>6.9852941176470604E-2</v>
      </c>
      <c r="AJ120" s="126">
        <v>1.10294117647059E-2</v>
      </c>
      <c r="AK120" s="126">
        <v>0</v>
      </c>
      <c r="AL120" s="126">
        <v>0</v>
      </c>
      <c r="AM120" s="126"/>
    </row>
    <row r="121" spans="1:39">
      <c r="A121" s="126" t="s">
        <v>297</v>
      </c>
      <c r="B121" s="126" t="s">
        <v>298</v>
      </c>
      <c r="C121" s="126" t="s">
        <v>1711</v>
      </c>
      <c r="D121" s="126" t="s">
        <v>17</v>
      </c>
      <c r="E121" s="126">
        <v>0</v>
      </c>
      <c r="F121" s="126"/>
      <c r="G121" s="126"/>
      <c r="H121" s="126"/>
      <c r="I121" s="126"/>
      <c r="J121" s="126">
        <v>0</v>
      </c>
      <c r="K121" s="126" t="s">
        <v>18</v>
      </c>
      <c r="L121" s="126"/>
      <c r="M121" s="126">
        <v>0</v>
      </c>
      <c r="N121" s="126" t="s">
        <v>18</v>
      </c>
      <c r="O121" s="126"/>
      <c r="P121" s="126">
        <v>0</v>
      </c>
      <c r="Q121" s="126" t="s">
        <v>18</v>
      </c>
      <c r="R121" s="126"/>
      <c r="S121" s="126" t="s">
        <v>18</v>
      </c>
      <c r="T121" s="126" t="s">
        <v>1710</v>
      </c>
      <c r="U121" s="126"/>
      <c r="V121" s="126"/>
      <c r="W121" s="126" t="s">
        <v>30</v>
      </c>
      <c r="X121" s="126">
        <v>3.18623115577889</v>
      </c>
      <c r="Y121" s="126">
        <v>199</v>
      </c>
      <c r="Z121" s="126"/>
      <c r="AA121" s="126">
        <v>0.38693467336683401</v>
      </c>
      <c r="AB121" s="126">
        <v>0.16582914572864299</v>
      </c>
      <c r="AC121" s="126">
        <v>0.10050251256281401</v>
      </c>
      <c r="AD121" s="126">
        <v>6.5326633165829207E-2</v>
      </c>
      <c r="AE121" s="126">
        <v>8.0402010050251299E-2</v>
      </c>
      <c r="AF121" s="126">
        <v>5.52763819095477E-2</v>
      </c>
      <c r="AG121" s="126">
        <v>5.52763819095477E-2</v>
      </c>
      <c r="AH121" s="126">
        <v>3.5175879396984903E-2</v>
      </c>
      <c r="AI121" s="126">
        <v>3.0150753768844199E-2</v>
      </c>
      <c r="AJ121" s="126">
        <v>2.01005025125628E-2</v>
      </c>
      <c r="AK121" s="126">
        <v>5.0251256281407001E-3</v>
      </c>
      <c r="AL121" s="126">
        <v>0</v>
      </c>
      <c r="AM121" s="126"/>
    </row>
    <row r="122" spans="1:39">
      <c r="A122" s="126" t="s">
        <v>299</v>
      </c>
      <c r="B122" s="126" t="s">
        <v>300</v>
      </c>
      <c r="C122" s="126" t="s">
        <v>1711</v>
      </c>
      <c r="D122" s="126" t="s">
        <v>17</v>
      </c>
      <c r="E122" s="126">
        <v>39</v>
      </c>
      <c r="F122" s="126">
        <v>1.3186363636363601</v>
      </c>
      <c r="G122" s="126">
        <v>0.59090909090909105</v>
      </c>
      <c r="H122" s="126">
        <v>0.40909090909090906</v>
      </c>
      <c r="I122" s="126">
        <v>0</v>
      </c>
      <c r="J122" s="126">
        <v>2</v>
      </c>
      <c r="K122" s="126" t="s">
        <v>21</v>
      </c>
      <c r="L122" s="126" t="s">
        <v>1790</v>
      </c>
      <c r="M122" s="126">
        <v>3</v>
      </c>
      <c r="N122" s="126" t="s">
        <v>30</v>
      </c>
      <c r="O122" s="126" t="s">
        <v>1742</v>
      </c>
      <c r="P122" s="126">
        <v>18</v>
      </c>
      <c r="Q122" s="126" t="s">
        <v>21</v>
      </c>
      <c r="R122" s="126">
        <v>1.5188888888888901</v>
      </c>
      <c r="S122" s="126" t="s">
        <v>21</v>
      </c>
      <c r="T122" s="126" t="s">
        <v>1960</v>
      </c>
      <c r="U122" s="126">
        <v>1.8743749999999999</v>
      </c>
      <c r="V122" s="126"/>
      <c r="W122" s="126" t="s">
        <v>32</v>
      </c>
      <c r="X122" s="126">
        <v>2.5316798418972306</v>
      </c>
      <c r="Y122" s="126">
        <v>506</v>
      </c>
      <c r="Z122" s="126">
        <v>39</v>
      </c>
      <c r="AA122" s="126">
        <v>0.30237154150197598</v>
      </c>
      <c r="AB122" s="126">
        <v>8.4980237154150207E-2</v>
      </c>
      <c r="AC122" s="126">
        <v>7.1146245059288502E-2</v>
      </c>
      <c r="AD122" s="126">
        <v>0.102766798418972</v>
      </c>
      <c r="AE122" s="126">
        <v>4.94071146245059E-2</v>
      </c>
      <c r="AF122" s="126">
        <v>4.5454545454545497E-2</v>
      </c>
      <c r="AG122" s="126">
        <v>8.3003952569169995E-2</v>
      </c>
      <c r="AH122" s="126">
        <v>5.73122529644269E-2</v>
      </c>
      <c r="AI122" s="126">
        <v>0.124505928853755</v>
      </c>
      <c r="AJ122" s="126">
        <v>7.5098814229248995E-2</v>
      </c>
      <c r="AK122" s="126">
        <v>1.9762845849802401E-3</v>
      </c>
      <c r="AL122" s="126">
        <v>0</v>
      </c>
      <c r="AM122" s="126"/>
    </row>
    <row r="123" spans="1:39">
      <c r="A123" s="126" t="s">
        <v>301</v>
      </c>
      <c r="B123" s="126" t="s">
        <v>302</v>
      </c>
      <c r="C123" s="126" t="s">
        <v>1711</v>
      </c>
      <c r="D123" s="126" t="s">
        <v>17</v>
      </c>
      <c r="E123" s="126">
        <v>1</v>
      </c>
      <c r="F123" s="126">
        <v>2</v>
      </c>
      <c r="G123" s="126">
        <v>1</v>
      </c>
      <c r="H123" s="126">
        <v>0</v>
      </c>
      <c r="I123" s="126">
        <v>0</v>
      </c>
      <c r="J123" s="126">
        <v>0</v>
      </c>
      <c r="K123" s="126" t="s">
        <v>18</v>
      </c>
      <c r="L123" s="126"/>
      <c r="M123" s="126">
        <v>0</v>
      </c>
      <c r="N123" s="126" t="s">
        <v>18</v>
      </c>
      <c r="O123" s="126"/>
      <c r="P123" s="126">
        <v>1</v>
      </c>
      <c r="Q123" s="126" t="s">
        <v>21</v>
      </c>
      <c r="R123" s="126">
        <v>2</v>
      </c>
      <c r="S123" s="126" t="s">
        <v>18</v>
      </c>
      <c r="T123" s="126" t="s">
        <v>1710</v>
      </c>
      <c r="U123" s="126"/>
      <c r="V123" s="126"/>
      <c r="W123" s="126" t="s">
        <v>32</v>
      </c>
      <c r="X123" s="126">
        <v>2.77503546099291</v>
      </c>
      <c r="Y123" s="126">
        <v>141</v>
      </c>
      <c r="Z123" s="126">
        <v>1</v>
      </c>
      <c r="AA123" s="126">
        <v>0.184397163120567</v>
      </c>
      <c r="AB123" s="126">
        <v>0.11347517730496499</v>
      </c>
      <c r="AC123" s="126">
        <v>0.184397163120567</v>
      </c>
      <c r="AD123" s="126">
        <v>0.16312056737588701</v>
      </c>
      <c r="AE123" s="126">
        <v>4.9645390070922002E-2</v>
      </c>
      <c r="AF123" s="126">
        <v>9.2198581560283696E-2</v>
      </c>
      <c r="AG123" s="126">
        <v>7.8014184397163094E-2</v>
      </c>
      <c r="AH123" s="126">
        <v>1.41843971631206E-2</v>
      </c>
      <c r="AI123" s="126">
        <v>9.9290780141844004E-2</v>
      </c>
      <c r="AJ123" s="126">
        <v>7.09219858156028E-3</v>
      </c>
      <c r="AK123" s="126">
        <v>0</v>
      </c>
      <c r="AL123" s="126">
        <v>0</v>
      </c>
      <c r="AM123" s="126"/>
    </row>
    <row r="124" spans="1:39">
      <c r="A124" s="126" t="s">
        <v>303</v>
      </c>
      <c r="B124" s="126" t="s">
        <v>304</v>
      </c>
      <c r="C124" s="126" t="s">
        <v>1711</v>
      </c>
      <c r="D124" s="126" t="s">
        <v>17</v>
      </c>
      <c r="E124" s="126">
        <v>9</v>
      </c>
      <c r="F124" s="126">
        <v>1.266</v>
      </c>
      <c r="G124" s="126">
        <v>0.4</v>
      </c>
      <c r="H124" s="126">
        <v>0.6</v>
      </c>
      <c r="I124" s="126">
        <v>0</v>
      </c>
      <c r="J124" s="126">
        <v>0</v>
      </c>
      <c r="K124" s="126" t="s">
        <v>18</v>
      </c>
      <c r="L124" s="126"/>
      <c r="M124" s="126">
        <v>1</v>
      </c>
      <c r="N124" s="126" t="s">
        <v>28</v>
      </c>
      <c r="O124" s="126" t="s">
        <v>1714</v>
      </c>
      <c r="P124" s="126">
        <v>4</v>
      </c>
      <c r="Q124" s="126" t="s">
        <v>25</v>
      </c>
      <c r="R124" s="126">
        <v>0.83250000000000002</v>
      </c>
      <c r="S124" s="126" t="s">
        <v>33</v>
      </c>
      <c r="T124" s="126" t="s">
        <v>1714</v>
      </c>
      <c r="U124" s="126">
        <v>2.5</v>
      </c>
      <c r="V124" s="126"/>
      <c r="W124" s="126" t="s">
        <v>32</v>
      </c>
      <c r="X124" s="126">
        <v>2.7596835443038001</v>
      </c>
      <c r="Y124" s="126">
        <v>316</v>
      </c>
      <c r="Z124" s="126">
        <v>9</v>
      </c>
      <c r="AA124" s="126">
        <v>0.275316455696203</v>
      </c>
      <c r="AB124" s="126">
        <v>0.126582278481013</v>
      </c>
      <c r="AC124" s="126">
        <v>0.113924050632911</v>
      </c>
      <c r="AD124" s="126">
        <v>0.117088607594937</v>
      </c>
      <c r="AE124" s="126">
        <v>7.5949367088607597E-2</v>
      </c>
      <c r="AF124" s="126">
        <v>3.1645569620253201E-2</v>
      </c>
      <c r="AG124" s="126">
        <v>6.9620253164557E-2</v>
      </c>
      <c r="AH124" s="126">
        <v>3.48101265822785E-2</v>
      </c>
      <c r="AI124" s="126">
        <v>0.104430379746835</v>
      </c>
      <c r="AJ124" s="126">
        <v>4.4303797468354403E-2</v>
      </c>
      <c r="AK124" s="126">
        <v>6.3291139240506302E-3</v>
      </c>
      <c r="AL124" s="126">
        <v>0</v>
      </c>
      <c r="AM124" s="126"/>
    </row>
    <row r="125" spans="1:39">
      <c r="A125" s="126" t="s">
        <v>305</v>
      </c>
      <c r="B125" s="126" t="s">
        <v>306</v>
      </c>
      <c r="C125" s="126" t="s">
        <v>1711</v>
      </c>
      <c r="D125" s="126" t="s">
        <v>17</v>
      </c>
      <c r="E125" s="126">
        <v>56</v>
      </c>
      <c r="F125" s="126">
        <v>1.7634210526315801</v>
      </c>
      <c r="G125" s="126">
        <v>0.68421052631579005</v>
      </c>
      <c r="H125" s="126">
        <v>0.31578947368421101</v>
      </c>
      <c r="I125" s="126">
        <v>0</v>
      </c>
      <c r="J125" s="126">
        <v>0</v>
      </c>
      <c r="K125" s="126" t="s">
        <v>18</v>
      </c>
      <c r="L125" s="126"/>
      <c r="M125" s="126">
        <v>9</v>
      </c>
      <c r="N125" s="126" t="s">
        <v>30</v>
      </c>
      <c r="O125" s="126" t="s">
        <v>1791</v>
      </c>
      <c r="P125" s="126">
        <v>34</v>
      </c>
      <c r="Q125" s="126" t="s">
        <v>21</v>
      </c>
      <c r="R125" s="126">
        <v>1.5688235294117601</v>
      </c>
      <c r="S125" s="126" t="s">
        <v>33</v>
      </c>
      <c r="T125" s="126" t="s">
        <v>1961</v>
      </c>
      <c r="U125" s="126">
        <v>2.2307692307692299</v>
      </c>
      <c r="V125" s="126"/>
      <c r="W125" s="126" t="s">
        <v>33</v>
      </c>
      <c r="X125" s="126">
        <v>2.2203917910447801</v>
      </c>
      <c r="Y125" s="126">
        <v>536</v>
      </c>
      <c r="Z125" s="126">
        <v>56</v>
      </c>
      <c r="AA125" s="126">
        <v>0.21455223880596999</v>
      </c>
      <c r="AB125" s="126">
        <v>7.4626865671641798E-2</v>
      </c>
      <c r="AC125" s="126">
        <v>4.1044776119402999E-2</v>
      </c>
      <c r="AD125" s="126">
        <v>0.10634328358209</v>
      </c>
      <c r="AE125" s="126">
        <v>8.5820895522388099E-2</v>
      </c>
      <c r="AF125" s="126">
        <v>4.6641791044776101E-2</v>
      </c>
      <c r="AG125" s="126">
        <v>9.1417910447761194E-2</v>
      </c>
      <c r="AH125" s="126">
        <v>0.10820895522388101</v>
      </c>
      <c r="AI125" s="126">
        <v>0.16604477611940299</v>
      </c>
      <c r="AJ125" s="126">
        <v>6.1567164179104503E-2</v>
      </c>
      <c r="AK125" s="126">
        <v>1.86567164179104E-3</v>
      </c>
      <c r="AL125" s="126">
        <v>0</v>
      </c>
      <c r="AM125" s="126"/>
    </row>
    <row r="126" spans="1:39">
      <c r="A126" s="126" t="s">
        <v>307</v>
      </c>
      <c r="B126" s="126" t="s">
        <v>308</v>
      </c>
      <c r="C126" s="126" t="s">
        <v>1711</v>
      </c>
      <c r="D126" s="126" t="s">
        <v>17</v>
      </c>
      <c r="E126" s="126">
        <v>0</v>
      </c>
      <c r="F126" s="126"/>
      <c r="G126" s="126"/>
      <c r="H126" s="126"/>
      <c r="I126" s="126"/>
      <c r="J126" s="126">
        <v>0</v>
      </c>
      <c r="K126" s="126" t="s">
        <v>18</v>
      </c>
      <c r="L126" s="126"/>
      <c r="M126" s="126">
        <v>0</v>
      </c>
      <c r="N126" s="126" t="s">
        <v>18</v>
      </c>
      <c r="O126" s="126"/>
      <c r="P126" s="126">
        <v>0</v>
      </c>
      <c r="Q126" s="126" t="s">
        <v>18</v>
      </c>
      <c r="R126" s="126"/>
      <c r="S126" s="126" t="s">
        <v>18</v>
      </c>
      <c r="T126" s="126" t="s">
        <v>1710</v>
      </c>
      <c r="U126" s="126"/>
      <c r="V126" s="126"/>
      <c r="W126" s="126" t="s">
        <v>32</v>
      </c>
      <c r="X126" s="126">
        <v>2.5478571428571399</v>
      </c>
      <c r="Y126" s="126">
        <v>14</v>
      </c>
      <c r="Z126" s="126"/>
      <c r="AA126" s="126">
        <v>0.35714285714285698</v>
      </c>
      <c r="AB126" s="126">
        <v>0.14285714285714299</v>
      </c>
      <c r="AC126" s="126">
        <v>7.1428571428571397E-2</v>
      </c>
      <c r="AD126" s="126">
        <v>7.1428571428571397E-2</v>
      </c>
      <c r="AE126" s="126">
        <v>0</v>
      </c>
      <c r="AF126" s="126">
        <v>0</v>
      </c>
      <c r="AG126" s="126">
        <v>7.1428571428571397E-2</v>
      </c>
      <c r="AH126" s="126">
        <v>0</v>
      </c>
      <c r="AI126" s="126">
        <v>0.14285714285714299</v>
      </c>
      <c r="AJ126" s="126">
        <v>7.1428571428571397E-2</v>
      </c>
      <c r="AK126" s="126">
        <v>0</v>
      </c>
      <c r="AL126" s="126">
        <v>0</v>
      </c>
      <c r="AM126" s="126"/>
    </row>
    <row r="127" spans="1:39">
      <c r="A127" s="126" t="s">
        <v>309</v>
      </c>
      <c r="B127" s="126" t="s">
        <v>310</v>
      </c>
      <c r="C127" s="126" t="s">
        <v>1711</v>
      </c>
      <c r="D127" s="126" t="s">
        <v>17</v>
      </c>
      <c r="E127" s="126">
        <v>0</v>
      </c>
      <c r="F127" s="126"/>
      <c r="G127" s="126"/>
      <c r="H127" s="126"/>
      <c r="I127" s="126"/>
      <c r="J127" s="126">
        <v>0</v>
      </c>
      <c r="K127" s="126" t="s">
        <v>18</v>
      </c>
      <c r="L127" s="126"/>
      <c r="M127" s="126">
        <v>0</v>
      </c>
      <c r="N127" s="126" t="s">
        <v>18</v>
      </c>
      <c r="O127" s="126"/>
      <c r="P127" s="126">
        <v>0</v>
      </c>
      <c r="Q127" s="126" t="s">
        <v>18</v>
      </c>
      <c r="R127" s="126"/>
      <c r="S127" s="126" t="s">
        <v>18</v>
      </c>
      <c r="T127" s="126" t="s">
        <v>1710</v>
      </c>
      <c r="U127" s="126"/>
      <c r="V127" s="126"/>
      <c r="W127" s="126" t="s">
        <v>33</v>
      </c>
      <c r="X127" s="126">
        <v>2.25</v>
      </c>
      <c r="Y127" s="126">
        <v>4</v>
      </c>
      <c r="Z127" s="126"/>
      <c r="AA127" s="126">
        <v>0.5</v>
      </c>
      <c r="AB127" s="126">
        <v>0</v>
      </c>
      <c r="AC127" s="126">
        <v>0</v>
      </c>
      <c r="AD127" s="126">
        <v>0</v>
      </c>
      <c r="AE127" s="126">
        <v>0</v>
      </c>
      <c r="AF127" s="126">
        <v>0</v>
      </c>
      <c r="AG127" s="126">
        <v>0</v>
      </c>
      <c r="AH127" s="126">
        <v>0.25</v>
      </c>
      <c r="AI127" s="126">
        <v>0.25</v>
      </c>
      <c r="AJ127" s="126">
        <v>0</v>
      </c>
      <c r="AK127" s="126">
        <v>0</v>
      </c>
      <c r="AL127" s="126">
        <v>0</v>
      </c>
      <c r="AM127" s="126"/>
    </row>
    <row r="128" spans="1:39">
      <c r="A128" s="126" t="s">
        <v>311</v>
      </c>
      <c r="B128" s="126" t="s">
        <v>312</v>
      </c>
      <c r="C128" s="126" t="s">
        <v>1711</v>
      </c>
      <c r="D128" s="126" t="s">
        <v>17</v>
      </c>
      <c r="E128" s="126">
        <v>0</v>
      </c>
      <c r="F128" s="126"/>
      <c r="G128" s="126"/>
      <c r="H128" s="126"/>
      <c r="I128" s="126"/>
      <c r="J128" s="126">
        <v>0</v>
      </c>
      <c r="K128" s="126" t="s">
        <v>18</v>
      </c>
      <c r="L128" s="126"/>
      <c r="M128" s="126">
        <v>0</v>
      </c>
      <c r="N128" s="126" t="s">
        <v>18</v>
      </c>
      <c r="O128" s="126"/>
      <c r="P128" s="126">
        <v>0</v>
      </c>
      <c r="Q128" s="126" t="s">
        <v>18</v>
      </c>
      <c r="R128" s="126"/>
      <c r="S128" s="126" t="s">
        <v>18</v>
      </c>
      <c r="T128" s="126" t="s">
        <v>1710</v>
      </c>
      <c r="U128" s="126"/>
      <c r="V128" s="126"/>
      <c r="W128" s="126" t="s">
        <v>30</v>
      </c>
      <c r="X128" s="126">
        <v>3.2480000000000002</v>
      </c>
      <c r="Y128" s="126">
        <v>70</v>
      </c>
      <c r="Z128" s="126"/>
      <c r="AA128" s="126">
        <v>0.4</v>
      </c>
      <c r="AB128" s="126">
        <v>0.214285714285714</v>
      </c>
      <c r="AC128" s="126">
        <v>0.128571428571429</v>
      </c>
      <c r="AD128" s="126">
        <v>0.1</v>
      </c>
      <c r="AE128" s="126">
        <v>2.8571428571428598E-2</v>
      </c>
      <c r="AF128" s="126">
        <v>0</v>
      </c>
      <c r="AG128" s="126">
        <v>2.8571428571428598E-2</v>
      </c>
      <c r="AH128" s="126">
        <v>0</v>
      </c>
      <c r="AI128" s="126">
        <v>7.1428571428571397E-2</v>
      </c>
      <c r="AJ128" s="126">
        <v>2.8571428571428598E-2</v>
      </c>
      <c r="AK128" s="126">
        <v>0</v>
      </c>
      <c r="AL128" s="126">
        <v>0</v>
      </c>
      <c r="AM128" s="126"/>
    </row>
    <row r="129" spans="1:39">
      <c r="A129" s="126" t="s">
        <v>1457</v>
      </c>
      <c r="B129" s="126" t="s">
        <v>1458</v>
      </c>
      <c r="C129" s="126" t="s">
        <v>1711</v>
      </c>
      <c r="D129" s="126" t="s">
        <v>17</v>
      </c>
      <c r="E129" s="126">
        <v>0</v>
      </c>
      <c r="F129" s="126"/>
      <c r="G129" s="126"/>
      <c r="H129" s="126"/>
      <c r="I129" s="126"/>
      <c r="J129" s="126">
        <v>0</v>
      </c>
      <c r="K129" s="126" t="s">
        <v>18</v>
      </c>
      <c r="L129" s="126"/>
      <c r="M129" s="126">
        <v>0</v>
      </c>
      <c r="N129" s="126" t="s">
        <v>18</v>
      </c>
      <c r="O129" s="126"/>
      <c r="P129" s="126">
        <v>0</v>
      </c>
      <c r="Q129" s="126" t="s">
        <v>18</v>
      </c>
      <c r="R129" s="126"/>
      <c r="S129" s="126" t="s">
        <v>18</v>
      </c>
      <c r="T129" s="126" t="s">
        <v>1710</v>
      </c>
      <c r="U129" s="126"/>
      <c r="V129" s="126"/>
      <c r="W129" s="126" t="s">
        <v>31</v>
      </c>
      <c r="X129" s="126">
        <v>2.9052380952380998</v>
      </c>
      <c r="Y129" s="126">
        <v>21</v>
      </c>
      <c r="Z129" s="126"/>
      <c r="AA129" s="126">
        <v>0.19047619047618999</v>
      </c>
      <c r="AB129" s="126">
        <v>0.14285714285714299</v>
      </c>
      <c r="AC129" s="126">
        <v>4.7619047619047603E-2</v>
      </c>
      <c r="AD129" s="126">
        <v>0.33333333333333298</v>
      </c>
      <c r="AE129" s="126">
        <v>9.5238095238095205E-2</v>
      </c>
      <c r="AF129" s="126">
        <v>4.7619047619047603E-2</v>
      </c>
      <c r="AG129" s="126">
        <v>4.7619047619047603E-2</v>
      </c>
      <c r="AH129" s="126">
        <v>0</v>
      </c>
      <c r="AI129" s="126">
        <v>9.5238095238095205E-2</v>
      </c>
      <c r="AJ129" s="126">
        <v>0</v>
      </c>
      <c r="AK129" s="126">
        <v>0</v>
      </c>
      <c r="AL129" s="126">
        <v>0</v>
      </c>
      <c r="AM129" s="126"/>
    </row>
    <row r="130" spans="1:39">
      <c r="A130" s="126" t="s">
        <v>313</v>
      </c>
      <c r="B130" s="126" t="s">
        <v>314</v>
      </c>
      <c r="C130" s="126" t="s">
        <v>1711</v>
      </c>
      <c r="D130" s="126" t="s">
        <v>17</v>
      </c>
      <c r="E130" s="126">
        <v>0</v>
      </c>
      <c r="F130" s="126"/>
      <c r="G130" s="126"/>
      <c r="H130" s="126"/>
      <c r="I130" s="126"/>
      <c r="J130" s="126">
        <v>0</v>
      </c>
      <c r="K130" s="126" t="s">
        <v>18</v>
      </c>
      <c r="L130" s="126"/>
      <c r="M130" s="126">
        <v>0</v>
      </c>
      <c r="N130" s="126" t="s">
        <v>18</v>
      </c>
      <c r="O130" s="126"/>
      <c r="P130" s="126">
        <v>0</v>
      </c>
      <c r="Q130" s="126" t="s">
        <v>18</v>
      </c>
      <c r="R130" s="126"/>
      <c r="S130" s="126" t="s">
        <v>18</v>
      </c>
      <c r="T130" s="126" t="s">
        <v>1710</v>
      </c>
      <c r="U130" s="126"/>
      <c r="V130" s="126"/>
      <c r="W130" s="126" t="s">
        <v>29</v>
      </c>
      <c r="X130" s="126">
        <v>3.71133333333333</v>
      </c>
      <c r="Y130" s="126">
        <v>15</v>
      </c>
      <c r="Z130" s="126"/>
      <c r="AA130" s="126">
        <v>0.86666666666666703</v>
      </c>
      <c r="AB130" s="126">
        <v>6.6666666666666693E-2</v>
      </c>
      <c r="AC130" s="126">
        <v>0</v>
      </c>
      <c r="AD130" s="126">
        <v>0</v>
      </c>
      <c r="AE130" s="126">
        <v>0</v>
      </c>
      <c r="AF130" s="126">
        <v>0</v>
      </c>
      <c r="AG130" s="126">
        <v>0</v>
      </c>
      <c r="AH130" s="126">
        <v>0</v>
      </c>
      <c r="AI130" s="126">
        <v>6.6666666666666693E-2</v>
      </c>
      <c r="AJ130" s="126">
        <v>0</v>
      </c>
      <c r="AK130" s="126">
        <v>0</v>
      </c>
      <c r="AL130" s="126">
        <v>0</v>
      </c>
      <c r="AM130" s="126"/>
    </row>
    <row r="131" spans="1:39">
      <c r="A131" s="126" t="s">
        <v>315</v>
      </c>
      <c r="B131" s="126" t="s">
        <v>316</v>
      </c>
      <c r="C131" s="126" t="s">
        <v>1711</v>
      </c>
      <c r="D131" s="126" t="s">
        <v>17</v>
      </c>
      <c r="E131" s="126">
        <v>0</v>
      </c>
      <c r="F131" s="126"/>
      <c r="G131" s="126"/>
      <c r="H131" s="126"/>
      <c r="I131" s="126"/>
      <c r="J131" s="126">
        <v>0</v>
      </c>
      <c r="K131" s="126" t="s">
        <v>18</v>
      </c>
      <c r="L131" s="126"/>
      <c r="M131" s="126">
        <v>0</v>
      </c>
      <c r="N131" s="126" t="s">
        <v>18</v>
      </c>
      <c r="O131" s="126"/>
      <c r="P131" s="126">
        <v>0</v>
      </c>
      <c r="Q131" s="126" t="s">
        <v>18</v>
      </c>
      <c r="R131" s="126"/>
      <c r="S131" s="126" t="s">
        <v>18</v>
      </c>
      <c r="T131" s="126" t="s">
        <v>1710</v>
      </c>
      <c r="U131" s="126"/>
      <c r="V131" s="126"/>
      <c r="W131" s="126" t="s">
        <v>30</v>
      </c>
      <c r="X131" s="126">
        <v>3.19551724137931</v>
      </c>
      <c r="Y131" s="126">
        <v>116</v>
      </c>
      <c r="Z131" s="126"/>
      <c r="AA131" s="126">
        <v>0.318965517241379</v>
      </c>
      <c r="AB131" s="126">
        <v>0.198275862068966</v>
      </c>
      <c r="AC131" s="126">
        <v>0.14655172413793099</v>
      </c>
      <c r="AD131" s="126">
        <v>6.0344827586206899E-2</v>
      </c>
      <c r="AE131" s="126">
        <v>6.0344827586206899E-2</v>
      </c>
      <c r="AF131" s="126">
        <v>7.7586206896551699E-2</v>
      </c>
      <c r="AG131" s="126">
        <v>6.0344827586206899E-2</v>
      </c>
      <c r="AH131" s="126">
        <v>2.5862068965517199E-2</v>
      </c>
      <c r="AI131" s="126">
        <v>3.4482758620689703E-2</v>
      </c>
      <c r="AJ131" s="126">
        <v>0</v>
      </c>
      <c r="AK131" s="126">
        <v>1.72413793103448E-2</v>
      </c>
      <c r="AL131" s="126">
        <v>0</v>
      </c>
      <c r="AM131" s="126"/>
    </row>
    <row r="132" spans="1:39">
      <c r="A132" s="126" t="s">
        <v>1580</v>
      </c>
      <c r="B132" s="126" t="s">
        <v>317</v>
      </c>
      <c r="C132" s="126" t="s">
        <v>1711</v>
      </c>
      <c r="D132" s="126" t="s">
        <v>17</v>
      </c>
      <c r="E132" s="126">
        <v>0</v>
      </c>
      <c r="F132" s="126"/>
      <c r="G132" s="126"/>
      <c r="H132" s="126"/>
      <c r="I132" s="126"/>
      <c r="J132" s="126">
        <v>0</v>
      </c>
      <c r="K132" s="126" t="s">
        <v>18</v>
      </c>
      <c r="L132" s="126"/>
      <c r="M132" s="126">
        <v>0</v>
      </c>
      <c r="N132" s="126" t="s">
        <v>18</v>
      </c>
      <c r="O132" s="126"/>
      <c r="P132" s="126">
        <v>0</v>
      </c>
      <c r="Q132" s="126" t="s">
        <v>18</v>
      </c>
      <c r="R132" s="126"/>
      <c r="S132" s="126" t="s">
        <v>18</v>
      </c>
      <c r="T132" s="126" t="s">
        <v>1710</v>
      </c>
      <c r="U132" s="126"/>
      <c r="V132" s="126"/>
      <c r="W132" s="126" t="s">
        <v>31</v>
      </c>
      <c r="X132" s="126">
        <v>3</v>
      </c>
      <c r="Y132" s="126">
        <v>1</v>
      </c>
      <c r="Z132" s="126"/>
      <c r="AA132" s="126">
        <v>0</v>
      </c>
      <c r="AB132" s="126">
        <v>0</v>
      </c>
      <c r="AC132" s="126">
        <v>0</v>
      </c>
      <c r="AD132" s="126">
        <v>1</v>
      </c>
      <c r="AE132" s="126">
        <v>0</v>
      </c>
      <c r="AF132" s="126">
        <v>0</v>
      </c>
      <c r="AG132" s="126">
        <v>0</v>
      </c>
      <c r="AH132" s="126">
        <v>0</v>
      </c>
      <c r="AI132" s="126">
        <v>0</v>
      </c>
      <c r="AJ132" s="126">
        <v>0</v>
      </c>
      <c r="AK132" s="126">
        <v>0</v>
      </c>
      <c r="AL132" s="126">
        <v>0</v>
      </c>
      <c r="AM132" s="126"/>
    </row>
    <row r="133" spans="1:39">
      <c r="A133" s="126" t="s">
        <v>318</v>
      </c>
      <c r="B133" s="126" t="s">
        <v>319</v>
      </c>
      <c r="C133" s="126" t="s">
        <v>1715</v>
      </c>
      <c r="D133" s="126" t="s">
        <v>17</v>
      </c>
      <c r="E133" s="126">
        <v>37</v>
      </c>
      <c r="F133" s="126">
        <v>2.0939743589743598</v>
      </c>
      <c r="G133" s="126">
        <v>0.69230769230769196</v>
      </c>
      <c r="H133" s="126">
        <v>0.269230769230769</v>
      </c>
      <c r="I133" s="126">
        <v>3.8461538461538498E-2</v>
      </c>
      <c r="J133" s="126">
        <v>1</v>
      </c>
      <c r="K133" s="126" t="s">
        <v>33</v>
      </c>
      <c r="L133" s="126" t="s">
        <v>1792</v>
      </c>
      <c r="M133" s="126">
        <v>1</v>
      </c>
      <c r="N133" s="126" t="s">
        <v>25</v>
      </c>
      <c r="O133" s="126" t="s">
        <v>1715</v>
      </c>
      <c r="P133" s="126">
        <v>25</v>
      </c>
      <c r="Q133" s="126" t="s">
        <v>33</v>
      </c>
      <c r="R133" s="126">
        <v>2.4</v>
      </c>
      <c r="S133" s="126" t="s">
        <v>33</v>
      </c>
      <c r="T133" s="126" t="s">
        <v>1843</v>
      </c>
      <c r="U133" s="126">
        <v>2.5</v>
      </c>
      <c r="V133" s="126"/>
      <c r="W133" s="126" t="s">
        <v>31</v>
      </c>
      <c r="X133" s="126">
        <v>2.9935922330097098</v>
      </c>
      <c r="Y133" s="126">
        <v>824</v>
      </c>
      <c r="Z133" s="126">
        <v>37</v>
      </c>
      <c r="AA133" s="126">
        <v>0.53398058252427205</v>
      </c>
      <c r="AB133" s="126">
        <v>4.9757281553398099E-2</v>
      </c>
      <c r="AC133" s="126">
        <v>4.2475728155339801E-2</v>
      </c>
      <c r="AD133" s="126">
        <v>0.101941747572816</v>
      </c>
      <c r="AE133" s="126">
        <v>2.54854368932039E-2</v>
      </c>
      <c r="AF133" s="126">
        <v>1.3349514563106801E-2</v>
      </c>
      <c r="AG133" s="126">
        <v>4.8543689320388397E-2</v>
      </c>
      <c r="AH133" s="126">
        <v>2.9126213592233E-2</v>
      </c>
      <c r="AI133" s="126">
        <v>8.0097087378640797E-2</v>
      </c>
      <c r="AJ133" s="126">
        <v>3.8834951456310697E-2</v>
      </c>
      <c r="AK133" s="126">
        <v>1.2135922330097099E-3</v>
      </c>
      <c r="AL133" s="126">
        <v>0</v>
      </c>
      <c r="AM133" s="126"/>
    </row>
    <row r="134" spans="1:39">
      <c r="A134" s="126" t="s">
        <v>374</v>
      </c>
      <c r="B134" s="126" t="s">
        <v>375</v>
      </c>
      <c r="C134" s="126" t="s">
        <v>1711</v>
      </c>
      <c r="D134" s="126" t="s">
        <v>17</v>
      </c>
      <c r="E134" s="126">
        <v>0</v>
      </c>
      <c r="F134" s="126"/>
      <c r="G134" s="126"/>
      <c r="H134" s="126"/>
      <c r="I134" s="126"/>
      <c r="J134" s="126">
        <v>0</v>
      </c>
      <c r="K134" s="126" t="s">
        <v>18</v>
      </c>
      <c r="L134" s="126"/>
      <c r="M134" s="126">
        <v>0</v>
      </c>
      <c r="N134" s="126" t="s">
        <v>18</v>
      </c>
      <c r="O134" s="126"/>
      <c r="P134" s="126">
        <v>0</v>
      </c>
      <c r="Q134" s="126" t="s">
        <v>18</v>
      </c>
      <c r="R134" s="126"/>
      <c r="S134" s="126" t="s">
        <v>18</v>
      </c>
      <c r="T134" s="126" t="s">
        <v>1710</v>
      </c>
      <c r="U134" s="126"/>
      <c r="V134" s="126"/>
      <c r="W134" s="126" t="s">
        <v>32</v>
      </c>
      <c r="X134" s="126">
        <v>2.5057142857142898</v>
      </c>
      <c r="Y134" s="126">
        <v>56</v>
      </c>
      <c r="Z134" s="126"/>
      <c r="AA134" s="126">
        <v>0.42857142857142894</v>
      </c>
      <c r="AB134" s="126">
        <v>0</v>
      </c>
      <c r="AC134" s="126">
        <v>7.1428571428571397E-2</v>
      </c>
      <c r="AD134" s="126">
        <v>0.107142857142857</v>
      </c>
      <c r="AE134" s="126">
        <v>0</v>
      </c>
      <c r="AF134" s="126">
        <v>0</v>
      </c>
      <c r="AG134" s="126">
        <v>8.9285714285714302E-2</v>
      </c>
      <c r="AH134" s="126">
        <v>5.3571428571428603E-2</v>
      </c>
      <c r="AI134" s="126">
        <v>0.107142857142857</v>
      </c>
      <c r="AJ134" s="126">
        <v>8.9285714285714302E-2</v>
      </c>
      <c r="AK134" s="126">
        <v>0</v>
      </c>
      <c r="AL134" s="126">
        <v>0</v>
      </c>
      <c r="AM134" s="126"/>
    </row>
    <row r="135" spans="1:39">
      <c r="A135" s="126" t="s">
        <v>320</v>
      </c>
      <c r="B135" s="126" t="s">
        <v>321</v>
      </c>
      <c r="C135" s="126" t="s">
        <v>1711</v>
      </c>
      <c r="D135" s="126" t="s">
        <v>17</v>
      </c>
      <c r="E135" s="126">
        <v>7</v>
      </c>
      <c r="F135" s="126">
        <v>1.0293354071406</v>
      </c>
      <c r="G135" s="126">
        <v>0.5</v>
      </c>
      <c r="H135" s="126">
        <v>0.25</v>
      </c>
      <c r="I135" s="126">
        <v>0.25</v>
      </c>
      <c r="J135" s="126">
        <v>0</v>
      </c>
      <c r="K135" s="126" t="s">
        <v>18</v>
      </c>
      <c r="L135" s="126"/>
      <c r="M135" s="126">
        <v>0</v>
      </c>
      <c r="N135" s="126" t="s">
        <v>18</v>
      </c>
      <c r="O135" s="126"/>
      <c r="P135" s="126">
        <v>4</v>
      </c>
      <c r="Q135" s="126" t="s">
        <v>25</v>
      </c>
      <c r="R135" s="126">
        <v>1.5</v>
      </c>
      <c r="S135" s="126" t="s">
        <v>30</v>
      </c>
      <c r="T135" s="126" t="s">
        <v>1715</v>
      </c>
      <c r="U135" s="126">
        <v>3.33</v>
      </c>
      <c r="V135" s="126"/>
      <c r="W135" s="126" t="s">
        <v>31</v>
      </c>
      <c r="X135" s="126">
        <v>2.9255593220338998</v>
      </c>
      <c r="Y135" s="126">
        <v>295</v>
      </c>
      <c r="Z135" s="126">
        <v>7</v>
      </c>
      <c r="AA135" s="126">
        <v>0.50847457627118597</v>
      </c>
      <c r="AB135" s="126">
        <v>5.7627118644067797E-2</v>
      </c>
      <c r="AC135" s="126">
        <v>2.7118644067796599E-2</v>
      </c>
      <c r="AD135" s="126">
        <v>9.8305084745762703E-2</v>
      </c>
      <c r="AE135" s="126">
        <v>2.0338983050847501E-2</v>
      </c>
      <c r="AF135" s="126">
        <v>1.01694915254237E-2</v>
      </c>
      <c r="AG135" s="126">
        <v>9.1525423728813601E-2</v>
      </c>
      <c r="AH135" s="126">
        <v>3.3898305084745797E-2</v>
      </c>
      <c r="AI135" s="126">
        <v>0.111864406779661</v>
      </c>
      <c r="AJ135" s="126">
        <v>3.7288135593220299E-2</v>
      </c>
      <c r="AK135" s="126">
        <v>0</v>
      </c>
      <c r="AL135" s="126">
        <v>0</v>
      </c>
      <c r="AM135" s="126"/>
    </row>
    <row r="136" spans="1:39">
      <c r="A136" s="126" t="s">
        <v>376</v>
      </c>
      <c r="B136" s="126" t="s">
        <v>377</v>
      </c>
      <c r="C136" s="126" t="s">
        <v>1711</v>
      </c>
      <c r="D136" s="126" t="s">
        <v>17</v>
      </c>
      <c r="E136" s="126">
        <v>20</v>
      </c>
      <c r="F136" s="126">
        <v>1.333</v>
      </c>
      <c r="G136" s="126">
        <v>0.7</v>
      </c>
      <c r="H136" s="126">
        <v>0.3</v>
      </c>
      <c r="I136" s="126">
        <v>0</v>
      </c>
      <c r="J136" s="126">
        <v>0</v>
      </c>
      <c r="K136" s="126" t="s">
        <v>18</v>
      </c>
      <c r="L136" s="126"/>
      <c r="M136" s="126">
        <v>2</v>
      </c>
      <c r="N136" s="126" t="s">
        <v>32</v>
      </c>
      <c r="O136" s="126" t="s">
        <v>1793</v>
      </c>
      <c r="P136" s="126">
        <v>9</v>
      </c>
      <c r="Q136" s="126" t="s">
        <v>25</v>
      </c>
      <c r="R136" s="126">
        <v>1.1111111111111101</v>
      </c>
      <c r="S136" s="126" t="s">
        <v>21</v>
      </c>
      <c r="T136" s="126" t="s">
        <v>1953</v>
      </c>
      <c r="U136" s="126">
        <v>2.0366666666666706</v>
      </c>
      <c r="V136" s="126"/>
      <c r="W136" s="126" t="s">
        <v>33</v>
      </c>
      <c r="X136" s="126">
        <v>2.4113069306930699</v>
      </c>
      <c r="Y136" s="126">
        <v>505</v>
      </c>
      <c r="Z136" s="126">
        <v>20</v>
      </c>
      <c r="AA136" s="126">
        <v>0.31485148514851502</v>
      </c>
      <c r="AB136" s="126">
        <v>6.7326732673267303E-2</v>
      </c>
      <c r="AC136" s="126">
        <v>5.1485148514851503E-2</v>
      </c>
      <c r="AD136" s="126">
        <v>0.114851485148515</v>
      </c>
      <c r="AE136" s="126">
        <v>4.15841584158416E-2</v>
      </c>
      <c r="AF136" s="126">
        <v>3.1683168316831697E-2</v>
      </c>
      <c r="AG136" s="126">
        <v>7.9207920792079195E-2</v>
      </c>
      <c r="AH136" s="126">
        <v>4.5544554455445502E-2</v>
      </c>
      <c r="AI136" s="126">
        <v>0.12277227722772301</v>
      </c>
      <c r="AJ136" s="126">
        <v>0.104950495049505</v>
      </c>
      <c r="AK136" s="126">
        <v>0</v>
      </c>
      <c r="AL136" s="126">
        <v>0</v>
      </c>
      <c r="AM136" s="126"/>
    </row>
    <row r="137" spans="1:39">
      <c r="A137" s="126" t="s">
        <v>322</v>
      </c>
      <c r="B137" s="126" t="s">
        <v>323</v>
      </c>
      <c r="C137" s="126" t="s">
        <v>1711</v>
      </c>
      <c r="D137" s="126" t="s">
        <v>17</v>
      </c>
      <c r="E137" s="126">
        <v>16</v>
      </c>
      <c r="F137" s="126">
        <v>2.4285714285714306</v>
      </c>
      <c r="G137" s="126">
        <v>0.64285714285714302</v>
      </c>
      <c r="H137" s="126">
        <v>0.35714285714285698</v>
      </c>
      <c r="I137" s="126">
        <v>0</v>
      </c>
      <c r="J137" s="126">
        <v>0</v>
      </c>
      <c r="K137" s="126" t="s">
        <v>18</v>
      </c>
      <c r="L137" s="126"/>
      <c r="M137" s="126">
        <v>0</v>
      </c>
      <c r="N137" s="126" t="s">
        <v>18</v>
      </c>
      <c r="O137" s="126"/>
      <c r="P137" s="126">
        <v>14</v>
      </c>
      <c r="Q137" s="126" t="s">
        <v>33</v>
      </c>
      <c r="R137" s="126">
        <v>2.4285714285714306</v>
      </c>
      <c r="S137" s="126" t="s">
        <v>28</v>
      </c>
      <c r="T137" s="126" t="s">
        <v>1712</v>
      </c>
      <c r="U137" s="126">
        <v>4</v>
      </c>
      <c r="V137" s="126"/>
      <c r="W137" s="126" t="s">
        <v>31</v>
      </c>
      <c r="X137" s="126">
        <v>3.1550695825049706</v>
      </c>
      <c r="Y137" s="126">
        <v>503</v>
      </c>
      <c r="Z137" s="126">
        <v>16</v>
      </c>
      <c r="AA137" s="126">
        <v>0.65805168986083495</v>
      </c>
      <c r="AB137" s="126">
        <v>1.1928429423459201E-2</v>
      </c>
      <c r="AC137" s="126">
        <v>2.1868787276341901E-2</v>
      </c>
      <c r="AD137" s="126">
        <v>0.10536779324055701</v>
      </c>
      <c r="AE137" s="126">
        <v>1.1928429423459201E-2</v>
      </c>
      <c r="AF137" s="126">
        <v>1.9880715705765401E-3</v>
      </c>
      <c r="AG137" s="126">
        <v>2.5844930417494999E-2</v>
      </c>
      <c r="AH137" s="126">
        <v>1.9880715705765401E-3</v>
      </c>
      <c r="AI137" s="126">
        <v>0.115308151093439</v>
      </c>
      <c r="AJ137" s="126">
        <v>2.5844930417494999E-2</v>
      </c>
      <c r="AK137" s="126">
        <v>0</v>
      </c>
      <c r="AL137" s="126">
        <v>0</v>
      </c>
      <c r="AM137" s="126"/>
    </row>
    <row r="138" spans="1:39">
      <c r="A138" s="126" t="s">
        <v>378</v>
      </c>
      <c r="B138" s="126" t="s">
        <v>379</v>
      </c>
      <c r="C138" s="126" t="s">
        <v>1711</v>
      </c>
      <c r="D138" s="126" t="s">
        <v>17</v>
      </c>
      <c r="E138" s="126">
        <v>1</v>
      </c>
      <c r="F138" s="126">
        <v>0</v>
      </c>
      <c r="G138" s="126">
        <v>0</v>
      </c>
      <c r="H138" s="126">
        <v>1</v>
      </c>
      <c r="I138" s="126">
        <v>0</v>
      </c>
      <c r="J138" s="126">
        <v>0</v>
      </c>
      <c r="K138" s="126" t="s">
        <v>18</v>
      </c>
      <c r="L138" s="126"/>
      <c r="M138" s="126">
        <v>0</v>
      </c>
      <c r="N138" s="126" t="s">
        <v>18</v>
      </c>
      <c r="O138" s="126"/>
      <c r="P138" s="126">
        <v>1</v>
      </c>
      <c r="Q138" s="126" t="s">
        <v>18</v>
      </c>
      <c r="R138" s="126">
        <v>0</v>
      </c>
      <c r="S138" s="126" t="s">
        <v>18</v>
      </c>
      <c r="T138" s="126" t="s">
        <v>1710</v>
      </c>
      <c r="U138" s="126"/>
      <c r="V138" s="126"/>
      <c r="W138" s="126" t="s">
        <v>31</v>
      </c>
      <c r="X138" s="126">
        <v>3.1101063829787199</v>
      </c>
      <c r="Y138" s="126">
        <v>94</v>
      </c>
      <c r="Z138" s="126">
        <v>1</v>
      </c>
      <c r="AA138" s="126">
        <v>0.28723404255319201</v>
      </c>
      <c r="AB138" s="126">
        <v>0.180851063829787</v>
      </c>
      <c r="AC138" s="126">
        <v>9.5744680851063801E-2</v>
      </c>
      <c r="AD138" s="126">
        <v>0.20212765957446799</v>
      </c>
      <c r="AE138" s="126">
        <v>2.1276595744680899E-2</v>
      </c>
      <c r="AF138" s="126">
        <v>5.31914893617021E-2</v>
      </c>
      <c r="AG138" s="126">
        <v>8.5106382978723402E-2</v>
      </c>
      <c r="AH138" s="126">
        <v>2.1276595744680899E-2</v>
      </c>
      <c r="AI138" s="126">
        <v>4.2553191489361701E-2</v>
      </c>
      <c r="AJ138" s="126">
        <v>1.0638297872340399E-2</v>
      </c>
      <c r="AK138" s="126">
        <v>0</v>
      </c>
      <c r="AL138" s="126">
        <v>0</v>
      </c>
      <c r="AM138" s="126"/>
    </row>
    <row r="139" spans="1:39">
      <c r="A139" s="126" t="s">
        <v>324</v>
      </c>
      <c r="B139" s="126" t="s">
        <v>325</v>
      </c>
      <c r="C139" s="126" t="s">
        <v>1711</v>
      </c>
      <c r="D139" s="126" t="s">
        <v>17</v>
      </c>
      <c r="E139" s="126">
        <v>9</v>
      </c>
      <c r="F139" s="126">
        <v>2.3325</v>
      </c>
      <c r="G139" s="126">
        <v>0.75</v>
      </c>
      <c r="H139" s="126">
        <v>0.25</v>
      </c>
      <c r="I139" s="126">
        <v>0</v>
      </c>
      <c r="J139" s="126">
        <v>0</v>
      </c>
      <c r="K139" s="126" t="s">
        <v>18</v>
      </c>
      <c r="L139" s="126"/>
      <c r="M139" s="126">
        <v>1</v>
      </c>
      <c r="N139" s="126" t="s">
        <v>25</v>
      </c>
      <c r="O139" s="126" t="s">
        <v>1715</v>
      </c>
      <c r="P139" s="126">
        <v>4</v>
      </c>
      <c r="Q139" s="126" t="s">
        <v>33</v>
      </c>
      <c r="R139" s="126">
        <v>2.3325</v>
      </c>
      <c r="S139" s="126" t="s">
        <v>33</v>
      </c>
      <c r="T139" s="126" t="s">
        <v>1714</v>
      </c>
      <c r="U139" s="126">
        <v>2.5</v>
      </c>
      <c r="V139" s="126"/>
      <c r="W139" s="126" t="s">
        <v>30</v>
      </c>
      <c r="X139" s="126">
        <v>3.1804094827586198</v>
      </c>
      <c r="Y139" s="126">
        <v>464</v>
      </c>
      <c r="Z139" s="126">
        <v>10</v>
      </c>
      <c r="AA139" s="126">
        <v>0.56681034482758597</v>
      </c>
      <c r="AB139" s="126">
        <v>6.0344827586206899E-2</v>
      </c>
      <c r="AC139" s="126">
        <v>3.6637931034482797E-2</v>
      </c>
      <c r="AD139" s="126">
        <v>9.6982758620689696E-2</v>
      </c>
      <c r="AE139" s="126">
        <v>3.6637931034482797E-2</v>
      </c>
      <c r="AF139" s="126">
        <v>3.2327586206896602E-2</v>
      </c>
      <c r="AG139" s="126">
        <v>4.0948275862068999E-2</v>
      </c>
      <c r="AH139" s="126">
        <v>2.3706896551724099E-2</v>
      </c>
      <c r="AI139" s="126">
        <v>5.8189655172413798E-2</v>
      </c>
      <c r="AJ139" s="126">
        <v>3.6637931034482797E-2</v>
      </c>
      <c r="AK139" s="126">
        <v>0</v>
      </c>
      <c r="AL139" s="126">
        <v>0</v>
      </c>
      <c r="AM139" s="126"/>
    </row>
    <row r="140" spans="1:39">
      <c r="A140" s="126" t="s">
        <v>326</v>
      </c>
      <c r="B140" s="126" t="s">
        <v>327</v>
      </c>
      <c r="C140" s="126" t="s">
        <v>1711</v>
      </c>
      <c r="D140" s="126" t="s">
        <v>17</v>
      </c>
      <c r="E140" s="126">
        <v>5</v>
      </c>
      <c r="F140" s="126">
        <v>4</v>
      </c>
      <c r="G140" s="126">
        <v>1</v>
      </c>
      <c r="H140" s="126">
        <v>0</v>
      </c>
      <c r="I140" s="126">
        <v>0</v>
      </c>
      <c r="J140" s="126">
        <v>0</v>
      </c>
      <c r="K140" s="126" t="s">
        <v>18</v>
      </c>
      <c r="L140" s="126"/>
      <c r="M140" s="126">
        <v>0</v>
      </c>
      <c r="N140" s="126" t="s">
        <v>18</v>
      </c>
      <c r="O140" s="126"/>
      <c r="P140" s="126">
        <v>2</v>
      </c>
      <c r="Q140" s="126" t="s">
        <v>28</v>
      </c>
      <c r="R140" s="126">
        <v>4</v>
      </c>
      <c r="S140" s="126" t="s">
        <v>25</v>
      </c>
      <c r="T140" s="126" t="s">
        <v>1711</v>
      </c>
      <c r="U140" s="126">
        <v>1</v>
      </c>
      <c r="V140" s="126"/>
      <c r="W140" s="126" t="s">
        <v>30</v>
      </c>
      <c r="X140" s="126">
        <v>3.4462732919254706</v>
      </c>
      <c r="Y140" s="126">
        <v>322</v>
      </c>
      <c r="Z140" s="126">
        <v>5</v>
      </c>
      <c r="AA140" s="126">
        <v>0.67391304347826098</v>
      </c>
      <c r="AB140" s="126">
        <v>5.2795031055900603E-2</v>
      </c>
      <c r="AC140" s="126">
        <v>2.7950310559006201E-2</v>
      </c>
      <c r="AD140" s="126">
        <v>0.118012422360248</v>
      </c>
      <c r="AE140" s="126">
        <v>9.3167701863354005E-3</v>
      </c>
      <c r="AF140" s="126">
        <v>3.1055900621118002E-3</v>
      </c>
      <c r="AG140" s="126">
        <v>3.7267080745341602E-2</v>
      </c>
      <c r="AH140" s="126">
        <v>3.1055900621118002E-3</v>
      </c>
      <c r="AI140" s="126">
        <v>4.0372670807453402E-2</v>
      </c>
      <c r="AJ140" s="126">
        <v>2.7950310559006201E-2</v>
      </c>
      <c r="AK140" s="126">
        <v>0</v>
      </c>
      <c r="AL140" s="126">
        <v>0</v>
      </c>
      <c r="AM140" s="126"/>
    </row>
    <row r="141" spans="1:39">
      <c r="A141" s="126" t="s">
        <v>328</v>
      </c>
      <c r="B141" s="126" t="s">
        <v>329</v>
      </c>
      <c r="C141" s="126" t="s">
        <v>1714</v>
      </c>
      <c r="D141" s="126" t="s">
        <v>17</v>
      </c>
      <c r="E141" s="126">
        <v>103</v>
      </c>
      <c r="F141" s="126">
        <v>1.6229761904761899</v>
      </c>
      <c r="G141" s="126">
        <v>0.64285714285714302</v>
      </c>
      <c r="H141" s="126">
        <v>0.35714285714285698</v>
      </c>
      <c r="I141" s="126">
        <v>0</v>
      </c>
      <c r="J141" s="126">
        <v>2</v>
      </c>
      <c r="K141" s="126" t="s">
        <v>25</v>
      </c>
      <c r="L141" s="126" t="s">
        <v>1794</v>
      </c>
      <c r="M141" s="126">
        <v>4</v>
      </c>
      <c r="N141" s="126" t="s">
        <v>30</v>
      </c>
      <c r="O141" s="126" t="s">
        <v>1795</v>
      </c>
      <c r="P141" s="126">
        <v>41</v>
      </c>
      <c r="Q141" s="126" t="s">
        <v>25</v>
      </c>
      <c r="R141" s="126">
        <v>1.48780487804878</v>
      </c>
      <c r="S141" s="126" t="s">
        <v>21</v>
      </c>
      <c r="T141" s="126" t="s">
        <v>1962</v>
      </c>
      <c r="U141" s="126">
        <v>2.0828571428571401</v>
      </c>
      <c r="V141" s="126"/>
      <c r="W141" s="126" t="s">
        <v>33</v>
      </c>
      <c r="X141" s="126">
        <v>2.25658953722334</v>
      </c>
      <c r="Y141" s="126">
        <v>994</v>
      </c>
      <c r="Z141" s="126">
        <v>104</v>
      </c>
      <c r="AA141" s="126">
        <v>0.30181086519114703</v>
      </c>
      <c r="AB141" s="126">
        <v>6.6398390342052305E-2</v>
      </c>
      <c r="AC141" s="126">
        <v>4.4265593561368201E-2</v>
      </c>
      <c r="AD141" s="126">
        <v>0.121730382293763</v>
      </c>
      <c r="AE141" s="126">
        <v>2.01207243460765E-2</v>
      </c>
      <c r="AF141" s="126">
        <v>2.7162977867203199E-2</v>
      </c>
      <c r="AG141" s="126">
        <v>6.9416498993963793E-2</v>
      </c>
      <c r="AH141" s="126">
        <v>3.11871227364185E-2</v>
      </c>
      <c r="AI141" s="126">
        <v>0.125754527162978</v>
      </c>
      <c r="AJ141" s="126">
        <v>0.16700201207243501</v>
      </c>
      <c r="AK141" s="126">
        <v>3.0181086519114699E-3</v>
      </c>
      <c r="AL141" s="126">
        <v>0</v>
      </c>
      <c r="AM141" s="126"/>
    </row>
    <row r="142" spans="1:39">
      <c r="A142" s="126" t="s">
        <v>330</v>
      </c>
      <c r="B142" s="126" t="s">
        <v>331</v>
      </c>
      <c r="C142" s="126" t="s">
        <v>1711</v>
      </c>
      <c r="D142" s="126" t="s">
        <v>17</v>
      </c>
      <c r="E142" s="126">
        <v>103</v>
      </c>
      <c r="F142" s="126">
        <v>1.4526124952505</v>
      </c>
      <c r="G142" s="126">
        <v>0.65217391304347805</v>
      </c>
      <c r="H142" s="126">
        <v>0.28985507246376802</v>
      </c>
      <c r="I142" s="126">
        <v>5.7971014492753603E-2</v>
      </c>
      <c r="J142" s="126">
        <v>2</v>
      </c>
      <c r="K142" s="126" t="s">
        <v>21</v>
      </c>
      <c r="L142" s="126" t="s">
        <v>1796</v>
      </c>
      <c r="M142" s="126">
        <v>15</v>
      </c>
      <c r="N142" s="126" t="s">
        <v>33</v>
      </c>
      <c r="O142" s="126" t="s">
        <v>1797</v>
      </c>
      <c r="P142" s="126">
        <v>55</v>
      </c>
      <c r="Q142" s="126" t="s">
        <v>21</v>
      </c>
      <c r="R142" s="126">
        <v>1.72727272727273</v>
      </c>
      <c r="S142" s="126" t="s">
        <v>21</v>
      </c>
      <c r="T142" s="126" t="s">
        <v>1713</v>
      </c>
      <c r="U142" s="126">
        <v>1.63206896551724</v>
      </c>
      <c r="V142" s="126"/>
      <c r="W142" s="126" t="s">
        <v>33</v>
      </c>
      <c r="X142" s="126">
        <v>2.41492051476154</v>
      </c>
      <c r="Y142" s="126">
        <v>1321</v>
      </c>
      <c r="Z142" s="126">
        <v>104</v>
      </c>
      <c r="AA142" s="126">
        <v>0.29598788796366399</v>
      </c>
      <c r="AB142" s="126">
        <v>7.2672218016654105E-2</v>
      </c>
      <c r="AC142" s="126">
        <v>5.75321725965178E-2</v>
      </c>
      <c r="AD142" s="126">
        <v>0.123391370174111</v>
      </c>
      <c r="AE142" s="126">
        <v>3.5579106737320197E-2</v>
      </c>
      <c r="AF142" s="126">
        <v>2.5738077214231599E-2</v>
      </c>
      <c r="AG142" s="126">
        <v>9.5382286146858397E-2</v>
      </c>
      <c r="AH142" s="126">
        <v>5.52611657834974E-2</v>
      </c>
      <c r="AI142" s="126">
        <v>0.13171839515518499</v>
      </c>
      <c r="AJ142" s="126">
        <v>9.9924299772899294E-2</v>
      </c>
      <c r="AK142" s="126">
        <v>7.5700227100681291E-4</v>
      </c>
      <c r="AL142" s="126">
        <v>0</v>
      </c>
      <c r="AM142" s="126"/>
    </row>
    <row r="143" spans="1:39">
      <c r="A143" s="126" t="s">
        <v>332</v>
      </c>
      <c r="B143" s="126" t="s">
        <v>333</v>
      </c>
      <c r="C143" s="126" t="s">
        <v>1711</v>
      </c>
      <c r="D143" s="126" t="s">
        <v>17</v>
      </c>
      <c r="E143" s="126">
        <v>38</v>
      </c>
      <c r="F143" s="126">
        <v>0.93500000000000005</v>
      </c>
      <c r="G143" s="126">
        <v>0.55555555555555602</v>
      </c>
      <c r="H143" s="126">
        <v>0.38888888888888906</v>
      </c>
      <c r="I143" s="126">
        <v>5.5555555555555601E-2</v>
      </c>
      <c r="J143" s="126">
        <v>2</v>
      </c>
      <c r="K143" s="126" t="s">
        <v>25</v>
      </c>
      <c r="L143" s="126" t="s">
        <v>1798</v>
      </c>
      <c r="M143" s="126">
        <v>3</v>
      </c>
      <c r="N143" s="126" t="s">
        <v>25</v>
      </c>
      <c r="O143" s="126" t="s">
        <v>1799</v>
      </c>
      <c r="P143" s="126">
        <v>17</v>
      </c>
      <c r="Q143" s="126" t="s">
        <v>25</v>
      </c>
      <c r="R143" s="126">
        <v>1.01941176470588</v>
      </c>
      <c r="S143" s="126" t="s">
        <v>21</v>
      </c>
      <c r="T143" s="126" t="s">
        <v>1948</v>
      </c>
      <c r="U143" s="126">
        <v>2.0886666666666698</v>
      </c>
      <c r="V143" s="126"/>
      <c r="W143" s="126" t="s">
        <v>32</v>
      </c>
      <c r="X143" s="126">
        <v>2.5995112016293298</v>
      </c>
      <c r="Y143" s="126">
        <v>491</v>
      </c>
      <c r="Z143" s="126">
        <v>38</v>
      </c>
      <c r="AA143" s="126">
        <v>0.334012219959267</v>
      </c>
      <c r="AB143" s="126">
        <v>3.4623217922606898E-2</v>
      </c>
      <c r="AC143" s="126">
        <v>3.6659877800407303E-2</v>
      </c>
      <c r="AD143" s="126">
        <v>0.18533604887983701</v>
      </c>
      <c r="AE143" s="126">
        <v>3.25865580448065E-2</v>
      </c>
      <c r="AF143" s="126">
        <v>1.4256619144602901E-2</v>
      </c>
      <c r="AG143" s="126">
        <v>0.142566191446029</v>
      </c>
      <c r="AH143" s="126">
        <v>4.0733197556008197E-2</v>
      </c>
      <c r="AI143" s="126">
        <v>9.16496945010183E-2</v>
      </c>
      <c r="AJ143" s="126">
        <v>7.73930753564155E-2</v>
      </c>
      <c r="AK143" s="126">
        <v>6.1099796334012201E-3</v>
      </c>
      <c r="AL143" s="126">
        <v>0</v>
      </c>
      <c r="AM143" s="126"/>
    </row>
    <row r="144" spans="1:39">
      <c r="A144" s="126" t="s">
        <v>1459</v>
      </c>
      <c r="B144" s="126" t="s">
        <v>1460</v>
      </c>
      <c r="C144" s="126" t="s">
        <v>1711</v>
      </c>
      <c r="D144" s="126" t="s">
        <v>17</v>
      </c>
      <c r="E144" s="126">
        <v>8</v>
      </c>
      <c r="F144" s="126">
        <v>2.5</v>
      </c>
      <c r="G144" s="126">
        <v>0.875</v>
      </c>
      <c r="H144" s="126">
        <v>0.125</v>
      </c>
      <c r="I144" s="126">
        <v>0</v>
      </c>
      <c r="J144" s="126">
        <v>0</v>
      </c>
      <c r="K144" s="126" t="s">
        <v>18</v>
      </c>
      <c r="L144" s="126"/>
      <c r="M144" s="126">
        <v>0</v>
      </c>
      <c r="N144" s="126" t="s">
        <v>18</v>
      </c>
      <c r="O144" s="126"/>
      <c r="P144" s="126">
        <v>8</v>
      </c>
      <c r="Q144" s="126" t="s">
        <v>33</v>
      </c>
      <c r="R144" s="126">
        <v>2.5</v>
      </c>
      <c r="S144" s="126" t="s">
        <v>18</v>
      </c>
      <c r="T144" s="126" t="s">
        <v>1710</v>
      </c>
      <c r="U144" s="126"/>
      <c r="V144" s="126"/>
      <c r="W144" s="126" t="s">
        <v>32</v>
      </c>
      <c r="X144" s="126">
        <v>2.6032424242424201</v>
      </c>
      <c r="Y144" s="126">
        <v>330</v>
      </c>
      <c r="Z144" s="126">
        <v>8</v>
      </c>
      <c r="AA144" s="126">
        <v>0.26060606060606101</v>
      </c>
      <c r="AB144" s="126">
        <v>0.109090909090909</v>
      </c>
      <c r="AC144" s="126">
        <v>9.0909090909090898E-2</v>
      </c>
      <c r="AD144" s="126">
        <v>0.124242424242424</v>
      </c>
      <c r="AE144" s="126">
        <v>7.272727272727271E-2</v>
      </c>
      <c r="AF144" s="126">
        <v>2.7272727272727299E-2</v>
      </c>
      <c r="AG144" s="126">
        <v>9.3939393939393906E-2</v>
      </c>
      <c r="AH144" s="126">
        <v>3.3333333333333298E-2</v>
      </c>
      <c r="AI144" s="126">
        <v>0.109090909090909</v>
      </c>
      <c r="AJ144" s="126">
        <v>7.272727272727271E-2</v>
      </c>
      <c r="AK144" s="126">
        <v>3.0303030303030299E-3</v>
      </c>
      <c r="AL144" s="126">
        <v>0</v>
      </c>
      <c r="AM144" s="126"/>
    </row>
    <row r="145" spans="1:39">
      <c r="A145" s="126" t="s">
        <v>1461</v>
      </c>
      <c r="B145" s="126" t="s">
        <v>1462</v>
      </c>
      <c r="C145" s="126" t="s">
        <v>1711</v>
      </c>
      <c r="D145" s="126" t="s">
        <v>17</v>
      </c>
      <c r="E145" s="126">
        <v>94</v>
      </c>
      <c r="F145" s="126">
        <v>1.9913852616199399</v>
      </c>
      <c r="G145" s="126">
        <v>0.680851063829787</v>
      </c>
      <c r="H145" s="126">
        <v>0.319148936170213</v>
      </c>
      <c r="I145" s="126">
        <v>0</v>
      </c>
      <c r="J145" s="126">
        <v>0</v>
      </c>
      <c r="K145" s="126" t="s">
        <v>18</v>
      </c>
      <c r="L145" s="126"/>
      <c r="M145" s="126">
        <v>4</v>
      </c>
      <c r="N145" s="126" t="s">
        <v>30</v>
      </c>
      <c r="O145" s="126" t="s">
        <v>1800</v>
      </c>
      <c r="P145" s="126">
        <v>47</v>
      </c>
      <c r="Q145" s="126" t="s">
        <v>21</v>
      </c>
      <c r="R145" s="126">
        <v>1.85851063829787</v>
      </c>
      <c r="S145" s="126" t="s">
        <v>33</v>
      </c>
      <c r="T145" s="126" t="s">
        <v>1963</v>
      </c>
      <c r="U145" s="126">
        <v>2.3252380952381002</v>
      </c>
      <c r="V145" s="126"/>
      <c r="W145" s="126" t="s">
        <v>33</v>
      </c>
      <c r="X145" s="126">
        <v>2.3990585975024001</v>
      </c>
      <c r="Y145" s="126">
        <v>1041</v>
      </c>
      <c r="Z145" s="126">
        <v>94</v>
      </c>
      <c r="AA145" s="126">
        <v>0.31604226705091298</v>
      </c>
      <c r="AB145" s="126">
        <v>7.0124879923150807E-2</v>
      </c>
      <c r="AC145" s="126">
        <v>5.4755043227665702E-2</v>
      </c>
      <c r="AD145" s="126">
        <v>0.117195004803074</v>
      </c>
      <c r="AE145" s="126">
        <v>3.7463976945245003E-2</v>
      </c>
      <c r="AF145" s="126">
        <v>2.7857829010566802E-2</v>
      </c>
      <c r="AG145" s="126">
        <v>7.0124879923150807E-2</v>
      </c>
      <c r="AH145" s="126">
        <v>3.6503362151777102E-2</v>
      </c>
      <c r="AI145" s="126">
        <v>0.133525456292027</v>
      </c>
      <c r="AJ145" s="126">
        <v>0.110470701248799</v>
      </c>
      <c r="AK145" s="126">
        <v>9.6061479346781905E-4</v>
      </c>
      <c r="AL145" s="126">
        <v>0</v>
      </c>
      <c r="AM145" s="126"/>
    </row>
    <row r="146" spans="1:39">
      <c r="A146" s="126" t="s">
        <v>1579</v>
      </c>
      <c r="B146" s="126" t="s">
        <v>1662</v>
      </c>
      <c r="C146" s="126" t="s">
        <v>1711</v>
      </c>
      <c r="D146" s="126" t="s">
        <v>17</v>
      </c>
      <c r="E146" s="126">
        <v>0</v>
      </c>
      <c r="F146" s="126"/>
      <c r="G146" s="126"/>
      <c r="H146" s="126"/>
      <c r="I146" s="126"/>
      <c r="J146" s="126">
        <v>0</v>
      </c>
      <c r="K146" s="126" t="s">
        <v>18</v>
      </c>
      <c r="L146" s="126"/>
      <c r="M146" s="126">
        <v>0</v>
      </c>
      <c r="N146" s="126" t="s">
        <v>18</v>
      </c>
      <c r="O146" s="126"/>
      <c r="P146" s="126">
        <v>0</v>
      </c>
      <c r="Q146" s="126" t="s">
        <v>18</v>
      </c>
      <c r="R146" s="126"/>
      <c r="S146" s="126" t="s">
        <v>18</v>
      </c>
      <c r="T146" s="126" t="s">
        <v>1710</v>
      </c>
      <c r="U146" s="126"/>
      <c r="V146" s="126"/>
      <c r="W146" s="126" t="s">
        <v>31</v>
      </c>
      <c r="X146" s="126">
        <v>2.84848484848485</v>
      </c>
      <c r="Y146" s="126">
        <v>33</v>
      </c>
      <c r="Z146" s="126"/>
      <c r="AA146" s="126">
        <v>0.39393939393939398</v>
      </c>
      <c r="AB146" s="126">
        <v>6.0606060606060601E-2</v>
      </c>
      <c r="AC146" s="126">
        <v>6.0606060606060601E-2</v>
      </c>
      <c r="AD146" s="126">
        <v>0.12121212121212099</v>
      </c>
      <c r="AE146" s="126">
        <v>6.0606060606060601E-2</v>
      </c>
      <c r="AF146" s="126">
        <v>6.0606060606060601E-2</v>
      </c>
      <c r="AG146" s="126">
        <v>6.0606060606060601E-2</v>
      </c>
      <c r="AH146" s="126">
        <v>6.0606060606060601E-2</v>
      </c>
      <c r="AI146" s="126">
        <v>9.0909090909090898E-2</v>
      </c>
      <c r="AJ146" s="126">
        <v>3.03030303030303E-2</v>
      </c>
      <c r="AK146" s="126">
        <v>0</v>
      </c>
      <c r="AL146" s="126">
        <v>0</v>
      </c>
      <c r="AM146" s="126"/>
    </row>
    <row r="147" spans="1:39">
      <c r="A147" s="126" t="s">
        <v>334</v>
      </c>
      <c r="B147" s="126" t="s">
        <v>335</v>
      </c>
      <c r="C147" s="126" t="s">
        <v>1711</v>
      </c>
      <c r="D147" s="126" t="s">
        <v>17</v>
      </c>
      <c r="E147" s="126">
        <v>9</v>
      </c>
      <c r="F147" s="126">
        <v>1.71428571428571</v>
      </c>
      <c r="G147" s="126">
        <v>0.71428571428571397</v>
      </c>
      <c r="H147" s="126">
        <v>0.28571428571428598</v>
      </c>
      <c r="I147" s="126">
        <v>0</v>
      </c>
      <c r="J147" s="126">
        <v>0</v>
      </c>
      <c r="K147" s="126" t="s">
        <v>18</v>
      </c>
      <c r="L147" s="126"/>
      <c r="M147" s="126">
        <v>1</v>
      </c>
      <c r="N147" s="126" t="s">
        <v>31</v>
      </c>
      <c r="O147" s="126" t="s">
        <v>1711</v>
      </c>
      <c r="P147" s="126">
        <v>6</v>
      </c>
      <c r="Q147" s="126" t="s">
        <v>21</v>
      </c>
      <c r="R147" s="126">
        <v>2.1116666666666699</v>
      </c>
      <c r="S147" s="126" t="s">
        <v>31</v>
      </c>
      <c r="T147" s="126" t="s">
        <v>1712</v>
      </c>
      <c r="U147" s="126">
        <v>3</v>
      </c>
      <c r="V147" s="126"/>
      <c r="W147" s="126" t="s">
        <v>32</v>
      </c>
      <c r="X147" s="126">
        <v>2.6289473684210498</v>
      </c>
      <c r="Y147" s="126">
        <v>114</v>
      </c>
      <c r="Z147" s="126">
        <v>9</v>
      </c>
      <c r="AA147" s="126">
        <v>0.47368421052631599</v>
      </c>
      <c r="AB147" s="126">
        <v>9.6491228070175405E-2</v>
      </c>
      <c r="AC147" s="126">
        <v>2.6315789473684199E-2</v>
      </c>
      <c r="AD147" s="126">
        <v>3.5087719298245598E-2</v>
      </c>
      <c r="AE147" s="126">
        <v>2.6315789473684199E-2</v>
      </c>
      <c r="AF147" s="126">
        <v>8.7719298245613996E-3</v>
      </c>
      <c r="AG147" s="126">
        <v>3.5087719298245598E-2</v>
      </c>
      <c r="AH147" s="126">
        <v>8.7719298245613996E-3</v>
      </c>
      <c r="AI147" s="126">
        <v>0.13157894736842099</v>
      </c>
      <c r="AJ147" s="126">
        <v>0.140350877192982</v>
      </c>
      <c r="AK147" s="126">
        <v>8.7719298245613996E-3</v>
      </c>
      <c r="AL147" s="126">
        <v>0</v>
      </c>
      <c r="AM147" s="126"/>
    </row>
    <row r="148" spans="1:39">
      <c r="A148" s="126" t="s">
        <v>336</v>
      </c>
      <c r="B148" s="126" t="s">
        <v>337</v>
      </c>
      <c r="C148" s="126" t="s">
        <v>1711</v>
      </c>
      <c r="D148" s="126" t="s">
        <v>17</v>
      </c>
      <c r="E148" s="126">
        <v>0</v>
      </c>
      <c r="F148" s="126"/>
      <c r="G148" s="126"/>
      <c r="H148" s="126"/>
      <c r="I148" s="126"/>
      <c r="J148" s="126">
        <v>0</v>
      </c>
      <c r="K148" s="126" t="s">
        <v>18</v>
      </c>
      <c r="L148" s="126"/>
      <c r="M148" s="126">
        <v>0</v>
      </c>
      <c r="N148" s="126" t="s">
        <v>18</v>
      </c>
      <c r="O148" s="126"/>
      <c r="P148" s="126">
        <v>0</v>
      </c>
      <c r="Q148" s="126" t="s">
        <v>18</v>
      </c>
      <c r="R148" s="126"/>
      <c r="S148" s="126" t="s">
        <v>18</v>
      </c>
      <c r="T148" s="126" t="s">
        <v>1710</v>
      </c>
      <c r="U148" s="126"/>
      <c r="V148" s="126"/>
      <c r="W148" s="126" t="s">
        <v>30</v>
      </c>
      <c r="X148" s="126">
        <v>3.3445378151260501</v>
      </c>
      <c r="Y148" s="126">
        <v>119</v>
      </c>
      <c r="Z148" s="126"/>
      <c r="AA148" s="126">
        <v>0.71428571428571397</v>
      </c>
      <c r="AB148" s="126">
        <v>1.6806722689075598E-2</v>
      </c>
      <c r="AC148" s="126">
        <v>1.6806722689075598E-2</v>
      </c>
      <c r="AD148" s="126">
        <v>0.11764705882352899</v>
      </c>
      <c r="AE148" s="126">
        <v>0</v>
      </c>
      <c r="AF148" s="126">
        <v>0</v>
      </c>
      <c r="AG148" s="126">
        <v>8.40336134453782E-3</v>
      </c>
      <c r="AH148" s="126">
        <v>0</v>
      </c>
      <c r="AI148" s="126">
        <v>7.5630252100840303E-2</v>
      </c>
      <c r="AJ148" s="126">
        <v>5.0420168067226899E-2</v>
      </c>
      <c r="AK148" s="126">
        <v>0</v>
      </c>
      <c r="AL148" s="126">
        <v>0</v>
      </c>
      <c r="AM148" s="126"/>
    </row>
    <row r="149" spans="1:39">
      <c r="A149" s="126" t="s">
        <v>338</v>
      </c>
      <c r="B149" s="126" t="s">
        <v>339</v>
      </c>
      <c r="C149" s="126" t="s">
        <v>1711</v>
      </c>
      <c r="D149" s="126" t="s">
        <v>17</v>
      </c>
      <c r="E149" s="126">
        <v>1</v>
      </c>
      <c r="F149" s="126"/>
      <c r="G149" s="126"/>
      <c r="H149" s="126"/>
      <c r="I149" s="126"/>
      <c r="J149" s="126">
        <v>0</v>
      </c>
      <c r="K149" s="126" t="s">
        <v>18</v>
      </c>
      <c r="L149" s="126"/>
      <c r="M149" s="126">
        <v>0</v>
      </c>
      <c r="N149" s="126" t="s">
        <v>18</v>
      </c>
      <c r="O149" s="126"/>
      <c r="P149" s="126">
        <v>0</v>
      </c>
      <c r="Q149" s="126" t="s">
        <v>18</v>
      </c>
      <c r="R149" s="126"/>
      <c r="S149" s="126" t="s">
        <v>32</v>
      </c>
      <c r="T149" s="126" t="s">
        <v>1715</v>
      </c>
      <c r="U149" s="126">
        <v>2.67</v>
      </c>
      <c r="V149" s="126"/>
      <c r="W149" s="126" t="s">
        <v>33</v>
      </c>
      <c r="X149" s="126">
        <v>2.4876829268292706</v>
      </c>
      <c r="Y149" s="126">
        <v>82</v>
      </c>
      <c r="Z149" s="126">
        <v>1</v>
      </c>
      <c r="AA149" s="126">
        <v>0.32926829268292701</v>
      </c>
      <c r="AB149" s="126">
        <v>2.4390243902439001E-2</v>
      </c>
      <c r="AC149" s="126">
        <v>4.8780487804878099E-2</v>
      </c>
      <c r="AD149" s="126">
        <v>0.17073170731707299</v>
      </c>
      <c r="AE149" s="126">
        <v>0</v>
      </c>
      <c r="AF149" s="126">
        <v>1.21951219512195E-2</v>
      </c>
      <c r="AG149" s="126">
        <v>0.17073170731707299</v>
      </c>
      <c r="AH149" s="126">
        <v>3.65853658536585E-2</v>
      </c>
      <c r="AI149" s="126">
        <v>7.317073170731711E-2</v>
      </c>
      <c r="AJ149" s="126">
        <v>0.134146341463415</v>
      </c>
      <c r="AK149" s="126">
        <v>0</v>
      </c>
      <c r="AL149" s="126">
        <v>0</v>
      </c>
      <c r="AM149" s="126"/>
    </row>
    <row r="150" spans="1:39">
      <c r="A150" s="126" t="s">
        <v>340</v>
      </c>
      <c r="B150" s="126" t="s">
        <v>341</v>
      </c>
      <c r="C150" s="126" t="s">
        <v>1711</v>
      </c>
      <c r="D150" s="126" t="s">
        <v>17</v>
      </c>
      <c r="E150" s="126">
        <v>8</v>
      </c>
      <c r="F150" s="126">
        <v>1.3333333333333299</v>
      </c>
      <c r="G150" s="126">
        <v>0.66666666666666696</v>
      </c>
      <c r="H150" s="126">
        <v>0.33333333333333298</v>
      </c>
      <c r="I150" s="126">
        <v>0</v>
      </c>
      <c r="J150" s="126">
        <v>0</v>
      </c>
      <c r="K150" s="126" t="s">
        <v>18</v>
      </c>
      <c r="L150" s="126"/>
      <c r="M150" s="126">
        <v>0</v>
      </c>
      <c r="N150" s="126" t="s">
        <v>18</v>
      </c>
      <c r="O150" s="126"/>
      <c r="P150" s="126">
        <v>3</v>
      </c>
      <c r="Q150" s="126" t="s">
        <v>25</v>
      </c>
      <c r="R150" s="126">
        <v>1.3333333333333299</v>
      </c>
      <c r="S150" s="126" t="s">
        <v>33</v>
      </c>
      <c r="T150" s="126" t="s">
        <v>1722</v>
      </c>
      <c r="U150" s="126">
        <v>2.2000000000000002</v>
      </c>
      <c r="V150" s="126"/>
      <c r="W150" s="126" t="s">
        <v>32</v>
      </c>
      <c r="X150" s="126">
        <v>2.77924418604651</v>
      </c>
      <c r="Y150" s="126">
        <v>344</v>
      </c>
      <c r="Z150" s="126">
        <v>8</v>
      </c>
      <c r="AA150" s="126">
        <v>0.290697674418605</v>
      </c>
      <c r="AB150" s="126">
        <v>9.0116279069767394E-2</v>
      </c>
      <c r="AC150" s="126">
        <v>5.8139534883720902E-2</v>
      </c>
      <c r="AD150" s="126">
        <v>0.19476744186046499</v>
      </c>
      <c r="AE150" s="126">
        <v>4.9418604651162802E-2</v>
      </c>
      <c r="AF150" s="126">
        <v>2.9069767441860499E-2</v>
      </c>
      <c r="AG150" s="126">
        <v>0.13081395348837199</v>
      </c>
      <c r="AH150" s="126">
        <v>4.6511627906976702E-2</v>
      </c>
      <c r="AI150" s="126">
        <v>6.3953488372092998E-2</v>
      </c>
      <c r="AJ150" s="126">
        <v>4.0697674418604703E-2</v>
      </c>
      <c r="AK150" s="126">
        <v>0</v>
      </c>
      <c r="AL150" s="126">
        <v>0</v>
      </c>
      <c r="AM150" s="126"/>
    </row>
    <row r="151" spans="1:39">
      <c r="A151" s="126" t="s">
        <v>380</v>
      </c>
      <c r="B151" s="126" t="s">
        <v>381</v>
      </c>
      <c r="C151" s="126" t="s">
        <v>1711</v>
      </c>
      <c r="D151" s="126" t="s">
        <v>17</v>
      </c>
      <c r="E151" s="126">
        <v>7</v>
      </c>
      <c r="F151" s="126">
        <v>0.5</v>
      </c>
      <c r="G151" s="126">
        <v>1</v>
      </c>
      <c r="H151" s="126">
        <v>0</v>
      </c>
      <c r="I151" s="126">
        <v>0</v>
      </c>
      <c r="J151" s="126">
        <v>1</v>
      </c>
      <c r="K151" s="126" t="s">
        <v>1964</v>
      </c>
      <c r="L151" s="126"/>
      <c r="M151" s="126">
        <v>1</v>
      </c>
      <c r="N151" s="126" t="s">
        <v>25</v>
      </c>
      <c r="O151" s="126" t="s">
        <v>1715</v>
      </c>
      <c r="P151" s="126">
        <v>0</v>
      </c>
      <c r="Q151" s="126" t="s">
        <v>18</v>
      </c>
      <c r="R151" s="126"/>
      <c r="S151" s="126" t="s">
        <v>25</v>
      </c>
      <c r="T151" s="126" t="s">
        <v>1722</v>
      </c>
      <c r="U151" s="126">
        <v>1.4</v>
      </c>
      <c r="V151" s="126"/>
      <c r="W151" s="126" t="s">
        <v>21</v>
      </c>
      <c r="X151" s="126">
        <v>1.9148175182481799</v>
      </c>
      <c r="Y151" s="126">
        <v>137</v>
      </c>
      <c r="Z151" s="126">
        <v>7</v>
      </c>
      <c r="AA151" s="126">
        <v>0.226277372262774</v>
      </c>
      <c r="AB151" s="126">
        <v>3.6496350364963501E-2</v>
      </c>
      <c r="AC151" s="126">
        <v>4.3795620437956199E-2</v>
      </c>
      <c r="AD151" s="126">
        <v>0.153284671532847</v>
      </c>
      <c r="AE151" s="126">
        <v>1.4598540145985399E-2</v>
      </c>
      <c r="AF151" s="126">
        <v>1.4598540145985399E-2</v>
      </c>
      <c r="AG151" s="126">
        <v>8.0291970802919693E-2</v>
      </c>
      <c r="AH151" s="126">
        <v>3.6496350364963501E-2</v>
      </c>
      <c r="AI151" s="126">
        <v>0.116788321167883</v>
      </c>
      <c r="AJ151" s="126">
        <v>0.240875912408759</v>
      </c>
      <c r="AK151" s="126">
        <v>0</v>
      </c>
      <c r="AL151" s="126">
        <v>0</v>
      </c>
      <c r="AM151" s="126"/>
    </row>
    <row r="152" spans="1:39">
      <c r="A152" s="126" t="s">
        <v>342</v>
      </c>
      <c r="B152" s="126" t="s">
        <v>343</v>
      </c>
      <c r="C152" s="126" t="s">
        <v>1711</v>
      </c>
      <c r="D152" s="126" t="s">
        <v>17</v>
      </c>
      <c r="E152" s="126">
        <v>3</v>
      </c>
      <c r="F152" s="126">
        <v>3</v>
      </c>
      <c r="G152" s="126">
        <v>1</v>
      </c>
      <c r="H152" s="126">
        <v>0</v>
      </c>
      <c r="I152" s="126">
        <v>0</v>
      </c>
      <c r="J152" s="126">
        <v>0</v>
      </c>
      <c r="K152" s="126" t="s">
        <v>18</v>
      </c>
      <c r="L152" s="126"/>
      <c r="M152" s="126">
        <v>0</v>
      </c>
      <c r="N152" s="126" t="s">
        <v>18</v>
      </c>
      <c r="O152" s="126"/>
      <c r="P152" s="126">
        <v>3</v>
      </c>
      <c r="Q152" s="126" t="s">
        <v>31</v>
      </c>
      <c r="R152" s="126">
        <v>3</v>
      </c>
      <c r="S152" s="126" t="s">
        <v>18</v>
      </c>
      <c r="T152" s="126" t="s">
        <v>1710</v>
      </c>
      <c r="U152" s="126"/>
      <c r="V152" s="126"/>
      <c r="W152" s="126" t="s">
        <v>21</v>
      </c>
      <c r="X152" s="126">
        <v>1.96</v>
      </c>
      <c r="Y152" s="126">
        <v>25</v>
      </c>
      <c r="Z152" s="126">
        <v>3</v>
      </c>
      <c r="AA152" s="126">
        <v>0.4</v>
      </c>
      <c r="AB152" s="126">
        <v>0</v>
      </c>
      <c r="AC152" s="126">
        <v>0</v>
      </c>
      <c r="AD152" s="126">
        <v>0.08</v>
      </c>
      <c r="AE152" s="126">
        <v>0</v>
      </c>
      <c r="AF152" s="126">
        <v>0</v>
      </c>
      <c r="AG152" s="126">
        <v>0.04</v>
      </c>
      <c r="AH152" s="126">
        <v>0.04</v>
      </c>
      <c r="AI152" s="126">
        <v>0.28000000000000003</v>
      </c>
      <c r="AJ152" s="126">
        <v>0.16</v>
      </c>
      <c r="AK152" s="126">
        <v>0</v>
      </c>
      <c r="AL152" s="126">
        <v>0</v>
      </c>
      <c r="AM152" s="126"/>
    </row>
    <row r="153" spans="1:39">
      <c r="A153" s="126" t="s">
        <v>344</v>
      </c>
      <c r="B153" s="126" t="s">
        <v>345</v>
      </c>
      <c r="C153" s="126" t="s">
        <v>1711</v>
      </c>
      <c r="D153" s="126" t="s">
        <v>17</v>
      </c>
      <c r="E153" s="126">
        <v>3</v>
      </c>
      <c r="F153" s="126">
        <v>1.5</v>
      </c>
      <c r="G153" s="126">
        <v>1</v>
      </c>
      <c r="H153" s="126">
        <v>0</v>
      </c>
      <c r="I153" s="126">
        <v>0</v>
      </c>
      <c r="J153" s="126">
        <v>0</v>
      </c>
      <c r="K153" s="126" t="s">
        <v>18</v>
      </c>
      <c r="L153" s="126"/>
      <c r="M153" s="126">
        <v>1</v>
      </c>
      <c r="N153" s="126" t="s">
        <v>31</v>
      </c>
      <c r="O153" s="126" t="s">
        <v>1711</v>
      </c>
      <c r="P153" s="126">
        <v>1</v>
      </c>
      <c r="Q153" s="126" t="s">
        <v>25</v>
      </c>
      <c r="R153" s="126">
        <v>1</v>
      </c>
      <c r="S153" s="126" t="s">
        <v>18</v>
      </c>
      <c r="T153" s="126" t="s">
        <v>1715</v>
      </c>
      <c r="U153" s="126">
        <v>0</v>
      </c>
      <c r="V153" s="126"/>
      <c r="W153" s="126" t="s">
        <v>33</v>
      </c>
      <c r="X153" s="126">
        <v>2.2669999999999999</v>
      </c>
      <c r="Y153" s="126">
        <v>50</v>
      </c>
      <c r="Z153" s="126">
        <v>3</v>
      </c>
      <c r="AA153" s="126">
        <v>0.24</v>
      </c>
      <c r="AB153" s="126">
        <v>0.1</v>
      </c>
      <c r="AC153" s="126">
        <v>0.02</v>
      </c>
      <c r="AD153" s="126">
        <v>0.14000000000000001</v>
      </c>
      <c r="AE153" s="126">
        <v>0.04</v>
      </c>
      <c r="AF153" s="126">
        <v>0.02</v>
      </c>
      <c r="AG153" s="126">
        <v>0.1</v>
      </c>
      <c r="AH153" s="126">
        <v>0.1</v>
      </c>
      <c r="AI153" s="126">
        <v>0.12</v>
      </c>
      <c r="AJ153" s="126">
        <v>0.1</v>
      </c>
      <c r="AK153" s="126">
        <v>0</v>
      </c>
      <c r="AL153" s="126">
        <v>0</v>
      </c>
      <c r="AM153" s="126"/>
    </row>
    <row r="154" spans="1:39">
      <c r="A154" s="126" t="s">
        <v>346</v>
      </c>
      <c r="B154" s="126" t="s">
        <v>347</v>
      </c>
      <c r="C154" s="126" t="s">
        <v>1711</v>
      </c>
      <c r="D154" s="126" t="s">
        <v>17</v>
      </c>
      <c r="E154" s="126">
        <v>0</v>
      </c>
      <c r="F154" s="126"/>
      <c r="G154" s="126"/>
      <c r="H154" s="126"/>
      <c r="I154" s="126"/>
      <c r="J154" s="126">
        <v>0</v>
      </c>
      <c r="K154" s="126" t="s">
        <v>18</v>
      </c>
      <c r="L154" s="126"/>
      <c r="M154" s="126">
        <v>0</v>
      </c>
      <c r="N154" s="126" t="s">
        <v>18</v>
      </c>
      <c r="O154" s="126"/>
      <c r="P154" s="126">
        <v>0</v>
      </c>
      <c r="Q154" s="126" t="s">
        <v>18</v>
      </c>
      <c r="R154" s="126"/>
      <c r="S154" s="126" t="s">
        <v>18</v>
      </c>
      <c r="T154" s="126" t="s">
        <v>1710</v>
      </c>
      <c r="U154" s="126"/>
      <c r="V154" s="126"/>
      <c r="W154" s="126" t="s">
        <v>30</v>
      </c>
      <c r="X154" s="126">
        <v>3.33769230769231</v>
      </c>
      <c r="Y154" s="126">
        <v>78</v>
      </c>
      <c r="Z154" s="126"/>
      <c r="AA154" s="126">
        <v>0.5</v>
      </c>
      <c r="AB154" s="126">
        <v>3.8461538461538498E-2</v>
      </c>
      <c r="AC154" s="126">
        <v>2.5641025641025599E-2</v>
      </c>
      <c r="AD154" s="126">
        <v>0.32051282051282098</v>
      </c>
      <c r="AE154" s="126">
        <v>1.2820512820512799E-2</v>
      </c>
      <c r="AF154" s="126">
        <v>0</v>
      </c>
      <c r="AG154" s="126">
        <v>5.1282051282051301E-2</v>
      </c>
      <c r="AH154" s="126">
        <v>1.2820512820512799E-2</v>
      </c>
      <c r="AI154" s="126">
        <v>1.2820512820512799E-2</v>
      </c>
      <c r="AJ154" s="126">
        <v>2.5641025641025599E-2</v>
      </c>
      <c r="AK154" s="126">
        <v>0</v>
      </c>
      <c r="AL154" s="126">
        <v>0</v>
      </c>
      <c r="AM154" s="126"/>
    </row>
    <row r="155" spans="1:39">
      <c r="A155" s="126" t="s">
        <v>382</v>
      </c>
      <c r="B155" s="126" t="s">
        <v>383</v>
      </c>
      <c r="C155" s="126" t="s">
        <v>1711</v>
      </c>
      <c r="D155" s="126" t="s">
        <v>17</v>
      </c>
      <c r="E155" s="126">
        <v>0</v>
      </c>
      <c r="F155" s="126"/>
      <c r="G155" s="126"/>
      <c r="H155" s="126"/>
      <c r="I155" s="126"/>
      <c r="J155" s="126">
        <v>0</v>
      </c>
      <c r="K155" s="126" t="s">
        <v>18</v>
      </c>
      <c r="L155" s="126"/>
      <c r="M155" s="126">
        <v>0</v>
      </c>
      <c r="N155" s="126" t="s">
        <v>18</v>
      </c>
      <c r="O155" s="126"/>
      <c r="P155" s="126">
        <v>0</v>
      </c>
      <c r="Q155" s="126" t="s">
        <v>18</v>
      </c>
      <c r="R155" s="126"/>
      <c r="S155" s="126" t="s">
        <v>18</v>
      </c>
      <c r="T155" s="126" t="s">
        <v>1710</v>
      </c>
      <c r="U155" s="126"/>
      <c r="V155" s="126"/>
      <c r="W155" s="126" t="s">
        <v>28</v>
      </c>
      <c r="X155" s="126">
        <v>4</v>
      </c>
      <c r="Y155" s="126">
        <v>3</v>
      </c>
      <c r="Z155" s="126"/>
      <c r="AA155" s="126">
        <v>1</v>
      </c>
      <c r="AB155" s="126">
        <v>0</v>
      </c>
      <c r="AC155" s="126">
        <v>0</v>
      </c>
      <c r="AD155" s="126">
        <v>0</v>
      </c>
      <c r="AE155" s="126">
        <v>0</v>
      </c>
      <c r="AF155" s="126">
        <v>0</v>
      </c>
      <c r="AG155" s="126">
        <v>0</v>
      </c>
      <c r="AH155" s="126">
        <v>0</v>
      </c>
      <c r="AI155" s="126">
        <v>0</v>
      </c>
      <c r="AJ155" s="126">
        <v>0</v>
      </c>
      <c r="AK155" s="126">
        <v>0</v>
      </c>
      <c r="AL155" s="126">
        <v>0</v>
      </c>
      <c r="AM155" s="126"/>
    </row>
    <row r="156" spans="1:39">
      <c r="A156" s="126" t="s">
        <v>384</v>
      </c>
      <c r="B156" s="126" t="s">
        <v>385</v>
      </c>
      <c r="C156" s="126" t="s">
        <v>1715</v>
      </c>
      <c r="D156" s="126" t="s">
        <v>17</v>
      </c>
      <c r="E156" s="126">
        <v>0</v>
      </c>
      <c r="F156" s="126"/>
      <c r="G156" s="126"/>
      <c r="H156" s="126"/>
      <c r="I156" s="126"/>
      <c r="J156" s="126">
        <v>0</v>
      </c>
      <c r="K156" s="126" t="s">
        <v>18</v>
      </c>
      <c r="L156" s="126"/>
      <c r="M156" s="126">
        <v>0</v>
      </c>
      <c r="N156" s="126" t="s">
        <v>18</v>
      </c>
      <c r="O156" s="126"/>
      <c r="P156" s="126">
        <v>0</v>
      </c>
      <c r="Q156" s="126" t="s">
        <v>18</v>
      </c>
      <c r="R156" s="126"/>
      <c r="S156" s="126" t="s">
        <v>18</v>
      </c>
      <c r="T156" s="126" t="s">
        <v>1710</v>
      </c>
      <c r="U156" s="126"/>
      <c r="V156" s="126"/>
      <c r="W156" s="126" t="s">
        <v>29</v>
      </c>
      <c r="X156" s="126">
        <v>3.6666666666666705</v>
      </c>
      <c r="Y156" s="126">
        <v>3</v>
      </c>
      <c r="Z156" s="126"/>
      <c r="AA156" s="126">
        <v>0.66666666666666696</v>
      </c>
      <c r="AB156" s="126">
        <v>0</v>
      </c>
      <c r="AC156" s="126">
        <v>0</v>
      </c>
      <c r="AD156" s="126">
        <v>0.33333333333333298</v>
      </c>
      <c r="AE156" s="126">
        <v>0</v>
      </c>
      <c r="AF156" s="126">
        <v>0</v>
      </c>
      <c r="AG156" s="126">
        <v>0</v>
      </c>
      <c r="AH156" s="126">
        <v>0</v>
      </c>
      <c r="AI156" s="126">
        <v>0</v>
      </c>
      <c r="AJ156" s="126">
        <v>0</v>
      </c>
      <c r="AK156" s="126">
        <v>0</v>
      </c>
      <c r="AL156" s="126">
        <v>0</v>
      </c>
      <c r="AM156" s="126"/>
    </row>
    <row r="157" spans="1:39">
      <c r="A157" s="126" t="s">
        <v>348</v>
      </c>
      <c r="B157" s="126" t="s">
        <v>349</v>
      </c>
      <c r="C157" s="126" t="s">
        <v>1711</v>
      </c>
      <c r="D157" s="126" t="s">
        <v>17</v>
      </c>
      <c r="E157" s="126">
        <v>12</v>
      </c>
      <c r="F157" s="126">
        <v>1.45625</v>
      </c>
      <c r="G157" s="126">
        <v>0.75</v>
      </c>
      <c r="H157" s="126">
        <v>0.25</v>
      </c>
      <c r="I157" s="126">
        <v>0</v>
      </c>
      <c r="J157" s="126">
        <v>1</v>
      </c>
      <c r="K157" s="126" t="s">
        <v>30</v>
      </c>
      <c r="L157" s="126" t="s">
        <v>1766</v>
      </c>
      <c r="M157" s="126">
        <v>4</v>
      </c>
      <c r="N157" s="126" t="s">
        <v>21</v>
      </c>
      <c r="O157" s="126" t="s">
        <v>1801</v>
      </c>
      <c r="P157" s="126">
        <v>1</v>
      </c>
      <c r="Q157" s="126" t="s">
        <v>30</v>
      </c>
      <c r="R157" s="126">
        <v>3.33</v>
      </c>
      <c r="S157" s="126" t="s">
        <v>21</v>
      </c>
      <c r="T157" s="126" t="s">
        <v>1844</v>
      </c>
      <c r="U157" s="126">
        <v>1.8333333333333299</v>
      </c>
      <c r="V157" s="126"/>
      <c r="W157" s="126" t="s">
        <v>33</v>
      </c>
      <c r="X157" s="126">
        <v>2.3646315789473702</v>
      </c>
      <c r="Y157" s="126">
        <v>285</v>
      </c>
      <c r="Z157" s="126">
        <v>12</v>
      </c>
      <c r="AA157" s="126">
        <v>0.140350877192982</v>
      </c>
      <c r="AB157" s="126">
        <v>4.9122807017543901E-2</v>
      </c>
      <c r="AC157" s="126">
        <v>0.119298245614035</v>
      </c>
      <c r="AD157" s="126">
        <v>0.12982456140350901</v>
      </c>
      <c r="AE157" s="126">
        <v>5.6140350877192997E-2</v>
      </c>
      <c r="AF157" s="126">
        <v>7.0175438596491196E-2</v>
      </c>
      <c r="AG157" s="126">
        <v>0.21052631578947401</v>
      </c>
      <c r="AH157" s="126">
        <v>9.4736842105263203E-2</v>
      </c>
      <c r="AI157" s="126">
        <v>4.9122807017543901E-2</v>
      </c>
      <c r="AJ157" s="126">
        <v>7.7192982456140397E-2</v>
      </c>
      <c r="AK157" s="126">
        <v>3.5087719298245602E-3</v>
      </c>
      <c r="AL157" s="126">
        <v>0</v>
      </c>
      <c r="AM157" s="126"/>
    </row>
    <row r="158" spans="1:39">
      <c r="A158" s="126" t="s">
        <v>350</v>
      </c>
      <c r="B158" s="126" t="s">
        <v>351</v>
      </c>
      <c r="C158" s="126" t="s">
        <v>1711</v>
      </c>
      <c r="D158" s="126" t="s">
        <v>17</v>
      </c>
      <c r="E158" s="126">
        <v>21</v>
      </c>
      <c r="F158" s="126">
        <v>1.44444444444444</v>
      </c>
      <c r="G158" s="126">
        <v>0.66666666666666696</v>
      </c>
      <c r="H158" s="126">
        <v>0.33333333333333298</v>
      </c>
      <c r="I158" s="126">
        <v>0</v>
      </c>
      <c r="J158" s="126">
        <v>0</v>
      </c>
      <c r="K158" s="126" t="s">
        <v>18</v>
      </c>
      <c r="L158" s="126"/>
      <c r="M158" s="126">
        <v>4</v>
      </c>
      <c r="N158" s="126" t="s">
        <v>31</v>
      </c>
      <c r="O158" s="126" t="s">
        <v>1711</v>
      </c>
      <c r="P158" s="126">
        <v>7</v>
      </c>
      <c r="Q158" s="126" t="s">
        <v>25</v>
      </c>
      <c r="R158" s="126">
        <v>1.28571428571429</v>
      </c>
      <c r="S158" s="126" t="s">
        <v>32</v>
      </c>
      <c r="T158" s="126" t="s">
        <v>1953</v>
      </c>
      <c r="U158" s="126">
        <v>2.5177777777777801</v>
      </c>
      <c r="V158" s="126"/>
      <c r="W158" s="126" t="s">
        <v>32</v>
      </c>
      <c r="X158" s="126">
        <v>2.7528688524590201</v>
      </c>
      <c r="Y158" s="126">
        <v>244</v>
      </c>
      <c r="Z158" s="126">
        <v>21</v>
      </c>
      <c r="AA158" s="126">
        <v>0.340163934426229</v>
      </c>
      <c r="AB158" s="126">
        <v>6.14754098360656E-2</v>
      </c>
      <c r="AC158" s="126">
        <v>3.2786885245901599E-2</v>
      </c>
      <c r="AD158" s="126">
        <v>0.19262295081967201</v>
      </c>
      <c r="AE158" s="126">
        <v>4.5081967213114797E-2</v>
      </c>
      <c r="AF158" s="126">
        <v>3.2786885245901599E-2</v>
      </c>
      <c r="AG158" s="126">
        <v>0.12295081967213101</v>
      </c>
      <c r="AH158" s="126">
        <v>3.6885245901639302E-2</v>
      </c>
      <c r="AI158" s="126">
        <v>5.3278688524590202E-2</v>
      </c>
      <c r="AJ158" s="126">
        <v>7.7868852459016397E-2</v>
      </c>
      <c r="AK158" s="126">
        <v>0</v>
      </c>
      <c r="AL158" s="126">
        <v>0</v>
      </c>
      <c r="AM158" s="126"/>
    </row>
    <row r="159" spans="1:39">
      <c r="A159" s="126" t="s">
        <v>352</v>
      </c>
      <c r="B159" s="126" t="s">
        <v>353</v>
      </c>
      <c r="C159" s="126" t="s">
        <v>1711</v>
      </c>
      <c r="D159" s="126" t="s">
        <v>17</v>
      </c>
      <c r="E159" s="126">
        <v>1</v>
      </c>
      <c r="F159" s="126"/>
      <c r="G159" s="126"/>
      <c r="H159" s="126"/>
      <c r="I159" s="126"/>
      <c r="J159" s="126">
        <v>0</v>
      </c>
      <c r="K159" s="126" t="s">
        <v>18</v>
      </c>
      <c r="L159" s="126"/>
      <c r="M159" s="126">
        <v>0</v>
      </c>
      <c r="N159" s="126" t="s">
        <v>18</v>
      </c>
      <c r="O159" s="126"/>
      <c r="P159" s="126">
        <v>0</v>
      </c>
      <c r="Q159" s="126" t="s">
        <v>18</v>
      </c>
      <c r="R159" s="126"/>
      <c r="S159" s="126" t="s">
        <v>31</v>
      </c>
      <c r="T159" s="126" t="s">
        <v>1715</v>
      </c>
      <c r="U159" s="126">
        <v>3</v>
      </c>
      <c r="V159" s="126"/>
      <c r="W159" s="126" t="s">
        <v>30</v>
      </c>
      <c r="X159" s="126">
        <v>3.2909090909090901</v>
      </c>
      <c r="Y159" s="126">
        <v>55</v>
      </c>
      <c r="Z159" s="126">
        <v>1</v>
      </c>
      <c r="AA159" s="126">
        <v>0.58181818181818201</v>
      </c>
      <c r="AB159" s="126">
        <v>0</v>
      </c>
      <c r="AC159" s="126">
        <v>0</v>
      </c>
      <c r="AD159" s="126">
        <v>0.236363636363636</v>
      </c>
      <c r="AE159" s="126">
        <v>0</v>
      </c>
      <c r="AF159" s="126">
        <v>0</v>
      </c>
      <c r="AG159" s="126">
        <v>0.12727272727272701</v>
      </c>
      <c r="AH159" s="126">
        <v>0</v>
      </c>
      <c r="AI159" s="126">
        <v>0</v>
      </c>
      <c r="AJ159" s="126">
        <v>5.4545454545454501E-2</v>
      </c>
      <c r="AK159" s="126">
        <v>0</v>
      </c>
      <c r="AL159" s="126">
        <v>0</v>
      </c>
      <c r="AM159" s="126"/>
    </row>
    <row r="160" spans="1:39">
      <c r="A160" s="126" t="s">
        <v>354</v>
      </c>
      <c r="B160" s="126" t="s">
        <v>355</v>
      </c>
      <c r="C160" s="126" t="s">
        <v>1711</v>
      </c>
      <c r="D160" s="126" t="s">
        <v>17</v>
      </c>
      <c r="E160" s="126">
        <v>11</v>
      </c>
      <c r="F160" s="126">
        <v>2.9319999999999999</v>
      </c>
      <c r="G160" s="126">
        <v>1</v>
      </c>
      <c r="H160" s="126">
        <v>0</v>
      </c>
      <c r="I160" s="126">
        <v>0</v>
      </c>
      <c r="J160" s="126">
        <v>0</v>
      </c>
      <c r="K160" s="126" t="s">
        <v>18</v>
      </c>
      <c r="L160" s="126"/>
      <c r="M160" s="126">
        <v>0</v>
      </c>
      <c r="N160" s="126" t="s">
        <v>18</v>
      </c>
      <c r="O160" s="126"/>
      <c r="P160" s="126">
        <v>7</v>
      </c>
      <c r="Q160" s="126" t="s">
        <v>21</v>
      </c>
      <c r="R160" s="126">
        <v>2.0942857142857099</v>
      </c>
      <c r="S160" s="126" t="s">
        <v>32</v>
      </c>
      <c r="T160" s="126" t="s">
        <v>1714</v>
      </c>
      <c r="U160" s="126">
        <v>2.835</v>
      </c>
      <c r="V160" s="126"/>
      <c r="W160" s="126" t="s">
        <v>32</v>
      </c>
      <c r="X160" s="126">
        <v>2.7190714285714299</v>
      </c>
      <c r="Y160" s="126">
        <v>140</v>
      </c>
      <c r="Z160" s="126">
        <v>11</v>
      </c>
      <c r="AA160" s="126">
        <v>0.378571428571429</v>
      </c>
      <c r="AB160" s="126">
        <v>2.8571428571428598E-2</v>
      </c>
      <c r="AC160" s="126">
        <v>2.8571428571428598E-2</v>
      </c>
      <c r="AD160" s="126">
        <v>0.24285714285714299</v>
      </c>
      <c r="AE160" s="126">
        <v>1.4285714285714299E-2</v>
      </c>
      <c r="AF160" s="126">
        <v>7.14285714285714E-3</v>
      </c>
      <c r="AG160" s="126">
        <v>7.8571428571428598E-2</v>
      </c>
      <c r="AH160" s="126">
        <v>6.4285714285714293E-2</v>
      </c>
      <c r="AI160" s="126">
        <v>9.2857142857142902E-2</v>
      </c>
      <c r="AJ160" s="126">
        <v>6.4285714285714293E-2</v>
      </c>
      <c r="AK160" s="126">
        <v>0</v>
      </c>
      <c r="AL160" s="126">
        <v>0</v>
      </c>
      <c r="AM160" s="126"/>
    </row>
    <row r="161" spans="1:39">
      <c r="A161" s="126" t="s">
        <v>356</v>
      </c>
      <c r="B161" s="126" t="s">
        <v>357</v>
      </c>
      <c r="C161" s="126" t="s">
        <v>1711</v>
      </c>
      <c r="D161" s="126" t="s">
        <v>17</v>
      </c>
      <c r="E161" s="126">
        <v>53</v>
      </c>
      <c r="F161" s="126">
        <v>1.78085714285714</v>
      </c>
      <c r="G161" s="126">
        <v>0.71428571428571397</v>
      </c>
      <c r="H161" s="126">
        <v>0.25714285714285701</v>
      </c>
      <c r="I161" s="126">
        <v>2.8571428571428598E-2</v>
      </c>
      <c r="J161" s="126">
        <v>0</v>
      </c>
      <c r="K161" s="126" t="s">
        <v>18</v>
      </c>
      <c r="L161" s="126"/>
      <c r="M161" s="126">
        <v>5</v>
      </c>
      <c r="N161" s="126" t="s">
        <v>32</v>
      </c>
      <c r="O161" s="126" t="s">
        <v>1803</v>
      </c>
      <c r="P161" s="126">
        <v>31</v>
      </c>
      <c r="Q161" s="126" t="s">
        <v>21</v>
      </c>
      <c r="R161" s="126">
        <v>1.8493548387096801</v>
      </c>
      <c r="S161" s="126" t="s">
        <v>21</v>
      </c>
      <c r="T161" s="126" t="s">
        <v>1965</v>
      </c>
      <c r="U161" s="126">
        <v>1.9217647058823499</v>
      </c>
      <c r="V161" s="126"/>
      <c r="W161" s="126" t="s">
        <v>33</v>
      </c>
      <c r="X161" s="126">
        <v>2.1764273789649402</v>
      </c>
      <c r="Y161" s="126">
        <v>599</v>
      </c>
      <c r="Z161" s="126">
        <v>53</v>
      </c>
      <c r="AA161" s="126">
        <v>0.245409015025042</v>
      </c>
      <c r="AB161" s="126">
        <v>3.8397328881469107E-2</v>
      </c>
      <c r="AC161" s="126">
        <v>3.5058430717863097E-2</v>
      </c>
      <c r="AD161" s="126">
        <v>0.16193656093489101</v>
      </c>
      <c r="AE161" s="126">
        <v>3.0050083472454095E-2</v>
      </c>
      <c r="AF161" s="126">
        <v>2.6711185308848095E-2</v>
      </c>
      <c r="AG161" s="126">
        <v>0.12854757929883101</v>
      </c>
      <c r="AH161" s="126">
        <v>4.8414023372287097E-2</v>
      </c>
      <c r="AI161" s="126">
        <v>0.17362270450751299</v>
      </c>
      <c r="AJ161" s="126">
        <v>0.10350584307178599</v>
      </c>
      <c r="AK161" s="126">
        <v>1.66944908180301E-3</v>
      </c>
      <c r="AL161" s="126">
        <v>0</v>
      </c>
      <c r="AM161" s="126"/>
    </row>
    <row r="162" spans="1:39">
      <c r="A162" s="126" t="s">
        <v>1463</v>
      </c>
      <c r="B162" s="126" t="s">
        <v>1804</v>
      </c>
      <c r="C162" s="126" t="s">
        <v>1711</v>
      </c>
      <c r="D162" s="126" t="s">
        <v>17</v>
      </c>
      <c r="E162" s="126">
        <v>1</v>
      </c>
      <c r="F162" s="126"/>
      <c r="G162" s="126"/>
      <c r="H162" s="126"/>
      <c r="I162" s="126"/>
      <c r="J162" s="126">
        <v>0</v>
      </c>
      <c r="K162" s="126" t="s">
        <v>18</v>
      </c>
      <c r="L162" s="126"/>
      <c r="M162" s="126">
        <v>0</v>
      </c>
      <c r="N162" s="126" t="s">
        <v>18</v>
      </c>
      <c r="O162" s="126"/>
      <c r="P162" s="126">
        <v>0</v>
      </c>
      <c r="Q162" s="126" t="s">
        <v>18</v>
      </c>
      <c r="R162" s="126"/>
      <c r="S162" s="126" t="s">
        <v>31</v>
      </c>
      <c r="T162" s="126" t="s">
        <v>1715</v>
      </c>
      <c r="U162" s="126">
        <v>3</v>
      </c>
      <c r="V162" s="126"/>
      <c r="W162" s="126" t="s">
        <v>31</v>
      </c>
      <c r="X162" s="126">
        <v>2.87719298245614</v>
      </c>
      <c r="Y162" s="126">
        <v>114</v>
      </c>
      <c r="Z162" s="126">
        <v>1</v>
      </c>
      <c r="AA162" s="126">
        <v>0.40350877192982498</v>
      </c>
      <c r="AB162" s="126">
        <v>0</v>
      </c>
      <c r="AC162" s="126">
        <v>0</v>
      </c>
      <c r="AD162" s="126">
        <v>0.28070175438596501</v>
      </c>
      <c r="AE162" s="126">
        <v>0</v>
      </c>
      <c r="AF162" s="126">
        <v>0</v>
      </c>
      <c r="AG162" s="126">
        <v>0.16666666666666699</v>
      </c>
      <c r="AH162" s="126">
        <v>5.2631578947368397E-2</v>
      </c>
      <c r="AI162" s="126">
        <v>4.3859649122807001E-2</v>
      </c>
      <c r="AJ162" s="126">
        <v>3.5087719298245598E-2</v>
      </c>
      <c r="AK162" s="126">
        <v>1.7543859649122799E-2</v>
      </c>
      <c r="AL162" s="126">
        <v>0</v>
      </c>
      <c r="AM162" s="126"/>
    </row>
    <row r="163" spans="1:39">
      <c r="A163" s="126" t="s">
        <v>358</v>
      </c>
      <c r="B163" s="126" t="s">
        <v>359</v>
      </c>
      <c r="C163" s="126" t="s">
        <v>1711</v>
      </c>
      <c r="D163" s="126" t="s">
        <v>17</v>
      </c>
      <c r="E163" s="126">
        <v>2</v>
      </c>
      <c r="F163" s="126">
        <v>0</v>
      </c>
      <c r="G163" s="126">
        <v>0</v>
      </c>
      <c r="H163" s="126">
        <v>1</v>
      </c>
      <c r="I163" s="126">
        <v>0</v>
      </c>
      <c r="J163" s="126">
        <v>0</v>
      </c>
      <c r="K163" s="126" t="s">
        <v>18</v>
      </c>
      <c r="L163" s="126"/>
      <c r="M163" s="126">
        <v>0</v>
      </c>
      <c r="N163" s="126" t="s">
        <v>18</v>
      </c>
      <c r="O163" s="126"/>
      <c r="P163" s="126">
        <v>1</v>
      </c>
      <c r="Q163" s="126" t="s">
        <v>18</v>
      </c>
      <c r="R163" s="126">
        <v>0</v>
      </c>
      <c r="S163" s="126" t="s">
        <v>28</v>
      </c>
      <c r="T163" s="126" t="s">
        <v>1715</v>
      </c>
      <c r="U163" s="126">
        <v>4</v>
      </c>
      <c r="V163" s="126"/>
      <c r="W163" s="126" t="s">
        <v>29</v>
      </c>
      <c r="X163" s="126">
        <v>3.64215909090909</v>
      </c>
      <c r="Y163" s="126">
        <v>176</v>
      </c>
      <c r="Z163" s="126">
        <v>2</v>
      </c>
      <c r="AA163" s="126">
        <v>0.77272727272727293</v>
      </c>
      <c r="AB163" s="126">
        <v>5.1136363636363598E-2</v>
      </c>
      <c r="AC163" s="126">
        <v>2.27272727272727E-2</v>
      </c>
      <c r="AD163" s="126">
        <v>6.25E-2</v>
      </c>
      <c r="AE163" s="126">
        <v>1.13636363636364E-2</v>
      </c>
      <c r="AF163" s="126">
        <v>5.6818181818181802E-3</v>
      </c>
      <c r="AG163" s="126">
        <v>2.27272727272727E-2</v>
      </c>
      <c r="AH163" s="126">
        <v>0</v>
      </c>
      <c r="AI163" s="126">
        <v>3.97727272727273E-2</v>
      </c>
      <c r="AJ163" s="126">
        <v>5.6818181818181802E-3</v>
      </c>
      <c r="AK163" s="126">
        <v>5.6818181818181802E-3</v>
      </c>
      <c r="AL163" s="126">
        <v>0</v>
      </c>
      <c r="AM163" s="126"/>
    </row>
    <row r="164" spans="1:39">
      <c r="A164" s="126" t="s">
        <v>360</v>
      </c>
      <c r="B164" s="126" t="s">
        <v>361</v>
      </c>
      <c r="C164" s="126" t="s">
        <v>1711</v>
      </c>
      <c r="D164" s="126" t="s">
        <v>17</v>
      </c>
      <c r="E164" s="126">
        <v>9</v>
      </c>
      <c r="F164" s="126">
        <v>1.915</v>
      </c>
      <c r="G164" s="126">
        <v>0.75</v>
      </c>
      <c r="H164" s="126">
        <v>0.25</v>
      </c>
      <c r="I164" s="126">
        <v>0</v>
      </c>
      <c r="J164" s="126">
        <v>0</v>
      </c>
      <c r="K164" s="126" t="s">
        <v>18</v>
      </c>
      <c r="L164" s="126"/>
      <c r="M164" s="126">
        <v>0</v>
      </c>
      <c r="N164" s="126" t="s">
        <v>18</v>
      </c>
      <c r="O164" s="126"/>
      <c r="P164" s="126">
        <v>4</v>
      </c>
      <c r="Q164" s="126" t="s">
        <v>21</v>
      </c>
      <c r="R164" s="126">
        <v>1.915</v>
      </c>
      <c r="S164" s="126" t="s">
        <v>33</v>
      </c>
      <c r="T164" s="126" t="s">
        <v>1722</v>
      </c>
      <c r="U164" s="126">
        <v>2.3340000000000001</v>
      </c>
      <c r="V164" s="126"/>
      <c r="W164" s="126" t="s">
        <v>32</v>
      </c>
      <c r="X164" s="126">
        <v>2.71886956521739</v>
      </c>
      <c r="Y164" s="126">
        <v>115</v>
      </c>
      <c r="Z164" s="126">
        <v>9</v>
      </c>
      <c r="AA164" s="126">
        <v>0.37391304347826099</v>
      </c>
      <c r="AB164" s="126">
        <v>7.8260869565217397E-2</v>
      </c>
      <c r="AC164" s="126">
        <v>4.3478260869565202E-2</v>
      </c>
      <c r="AD164" s="126">
        <v>0.121739130434783</v>
      </c>
      <c r="AE164" s="126">
        <v>3.4782608695652202E-2</v>
      </c>
      <c r="AF164" s="126">
        <v>6.08695652173913E-2</v>
      </c>
      <c r="AG164" s="126">
        <v>7.8260869565217397E-2</v>
      </c>
      <c r="AH164" s="126">
        <v>3.4782608695652202E-2</v>
      </c>
      <c r="AI164" s="126">
        <v>9.5652173913043481E-2</v>
      </c>
      <c r="AJ164" s="126">
        <v>7.8260869565217397E-2</v>
      </c>
      <c r="AK164" s="126">
        <v>0</v>
      </c>
      <c r="AL164" s="126">
        <v>0</v>
      </c>
      <c r="AM164" s="126"/>
    </row>
    <row r="165" spans="1:39">
      <c r="A165" s="126" t="s">
        <v>362</v>
      </c>
      <c r="B165" s="126" t="s">
        <v>363</v>
      </c>
      <c r="C165" s="126" t="s">
        <v>1711</v>
      </c>
      <c r="D165" s="126" t="s">
        <v>17</v>
      </c>
      <c r="E165" s="126">
        <v>0</v>
      </c>
      <c r="F165" s="126"/>
      <c r="G165" s="126"/>
      <c r="H165" s="126"/>
      <c r="I165" s="126"/>
      <c r="J165" s="126">
        <v>0</v>
      </c>
      <c r="K165" s="126" t="s">
        <v>18</v>
      </c>
      <c r="L165" s="126"/>
      <c r="M165" s="126">
        <v>0</v>
      </c>
      <c r="N165" s="126" t="s">
        <v>18</v>
      </c>
      <c r="O165" s="126"/>
      <c r="P165" s="126">
        <v>0</v>
      </c>
      <c r="Q165" s="126" t="s">
        <v>18</v>
      </c>
      <c r="R165" s="126"/>
      <c r="S165" s="126" t="s">
        <v>18</v>
      </c>
      <c r="T165" s="126" t="s">
        <v>1710</v>
      </c>
      <c r="U165" s="126"/>
      <c r="V165" s="126"/>
      <c r="W165" s="126" t="s">
        <v>30</v>
      </c>
      <c r="X165" s="126">
        <v>3.2139506172839498</v>
      </c>
      <c r="Y165" s="126">
        <v>81</v>
      </c>
      <c r="Z165" s="126"/>
      <c r="AA165" s="126">
        <v>0.70370370370370405</v>
      </c>
      <c r="AB165" s="126">
        <v>0</v>
      </c>
      <c r="AC165" s="126">
        <v>1.2345679012345699E-2</v>
      </c>
      <c r="AD165" s="126">
        <v>7.4074074074074098E-2</v>
      </c>
      <c r="AE165" s="126">
        <v>0</v>
      </c>
      <c r="AF165" s="126">
        <v>0</v>
      </c>
      <c r="AG165" s="126">
        <v>4.9382716049382699E-2</v>
      </c>
      <c r="AH165" s="126">
        <v>3.7037037037037E-2</v>
      </c>
      <c r="AI165" s="126">
        <v>9.8765432098765399E-2</v>
      </c>
      <c r="AJ165" s="126">
        <v>2.4691358024691398E-2</v>
      </c>
      <c r="AK165" s="126">
        <v>0</v>
      </c>
      <c r="AL165" s="126">
        <v>0</v>
      </c>
      <c r="AM165" s="126"/>
    </row>
    <row r="166" spans="1:39">
      <c r="A166" s="126" t="s">
        <v>364</v>
      </c>
      <c r="B166" s="126" t="s">
        <v>365</v>
      </c>
      <c r="C166" s="126" t="s">
        <v>1711</v>
      </c>
      <c r="D166" s="126" t="s">
        <v>17</v>
      </c>
      <c r="E166" s="126">
        <v>12</v>
      </c>
      <c r="F166" s="126">
        <v>0.66600000000000004</v>
      </c>
      <c r="G166" s="126">
        <v>0.4</v>
      </c>
      <c r="H166" s="126">
        <v>0</v>
      </c>
      <c r="I166" s="126">
        <v>0.6</v>
      </c>
      <c r="J166" s="126">
        <v>1</v>
      </c>
      <c r="K166" s="126" t="s">
        <v>28</v>
      </c>
      <c r="L166" s="126" t="s">
        <v>1714</v>
      </c>
      <c r="M166" s="126">
        <v>3</v>
      </c>
      <c r="N166" s="126" t="s">
        <v>21</v>
      </c>
      <c r="O166" s="126" t="s">
        <v>1805</v>
      </c>
      <c r="P166" s="126">
        <v>1</v>
      </c>
      <c r="Q166" s="126" t="s">
        <v>28</v>
      </c>
      <c r="R166" s="126">
        <v>4</v>
      </c>
      <c r="S166" s="126" t="s">
        <v>25</v>
      </c>
      <c r="T166" s="126" t="s">
        <v>1966</v>
      </c>
      <c r="U166" s="126">
        <v>1.47571428571429</v>
      </c>
      <c r="V166" s="126"/>
      <c r="W166" s="126" t="s">
        <v>33</v>
      </c>
      <c r="X166" s="126">
        <v>2.4154347826086999</v>
      </c>
      <c r="Y166" s="126">
        <v>138</v>
      </c>
      <c r="Z166" s="126">
        <v>12</v>
      </c>
      <c r="AA166" s="126">
        <v>0.29710144927536197</v>
      </c>
      <c r="AB166" s="126">
        <v>7.9710144927536197E-2</v>
      </c>
      <c r="AC166" s="126">
        <v>9.4202898550724598E-2</v>
      </c>
      <c r="AD166" s="126">
        <v>0.101449275362319</v>
      </c>
      <c r="AE166" s="126">
        <v>3.6231884057971002E-2</v>
      </c>
      <c r="AF166" s="126">
        <v>2.8985507246376802E-2</v>
      </c>
      <c r="AG166" s="126">
        <v>4.3478260869565202E-2</v>
      </c>
      <c r="AH166" s="126">
        <v>6.5217391304347797E-2</v>
      </c>
      <c r="AI166" s="126">
        <v>5.7971014492753603E-2</v>
      </c>
      <c r="AJ166" s="126">
        <v>0.173913043478261</v>
      </c>
      <c r="AK166" s="126">
        <v>0</v>
      </c>
      <c r="AL166" s="126">
        <v>0</v>
      </c>
      <c r="AM166" s="126"/>
    </row>
    <row r="167" spans="1:39">
      <c r="A167" s="126" t="s">
        <v>1578</v>
      </c>
      <c r="B167" s="126" t="s">
        <v>1806</v>
      </c>
      <c r="C167" s="126" t="s">
        <v>1711</v>
      </c>
      <c r="D167" s="126" t="s">
        <v>17</v>
      </c>
      <c r="E167" s="126">
        <v>0</v>
      </c>
      <c r="F167" s="126"/>
      <c r="G167" s="126"/>
      <c r="H167" s="126"/>
      <c r="I167" s="126"/>
      <c r="J167" s="126">
        <v>0</v>
      </c>
      <c r="K167" s="126" t="s">
        <v>18</v>
      </c>
      <c r="L167" s="126"/>
      <c r="M167" s="126">
        <v>0</v>
      </c>
      <c r="N167" s="126" t="s">
        <v>18</v>
      </c>
      <c r="O167" s="126"/>
      <c r="P167" s="126">
        <v>0</v>
      </c>
      <c r="Q167" s="126" t="s">
        <v>18</v>
      </c>
      <c r="R167" s="126"/>
      <c r="S167" s="126" t="s">
        <v>18</v>
      </c>
      <c r="T167" s="126" t="s">
        <v>1710</v>
      </c>
      <c r="U167" s="126"/>
      <c r="V167" s="126"/>
      <c r="W167" s="126" t="s">
        <v>31</v>
      </c>
      <c r="X167" s="126">
        <v>3</v>
      </c>
      <c r="Y167" s="126">
        <v>4</v>
      </c>
      <c r="Z167" s="126"/>
      <c r="AA167" s="126">
        <v>0.75</v>
      </c>
      <c r="AB167" s="126">
        <v>0</v>
      </c>
      <c r="AC167" s="126">
        <v>0</v>
      </c>
      <c r="AD167" s="126">
        <v>0</v>
      </c>
      <c r="AE167" s="126">
        <v>0</v>
      </c>
      <c r="AF167" s="126">
        <v>0</v>
      </c>
      <c r="AG167" s="126">
        <v>0</v>
      </c>
      <c r="AH167" s="126">
        <v>0</v>
      </c>
      <c r="AI167" s="126">
        <v>0</v>
      </c>
      <c r="AJ167" s="126">
        <v>0.25</v>
      </c>
      <c r="AK167" s="126">
        <v>0</v>
      </c>
      <c r="AL167" s="126">
        <v>0</v>
      </c>
      <c r="AM167" s="126"/>
    </row>
    <row r="168" spans="1:39">
      <c r="A168" s="126" t="s">
        <v>366</v>
      </c>
      <c r="B168" s="126" t="s">
        <v>367</v>
      </c>
      <c r="C168" s="126" t="s">
        <v>1711</v>
      </c>
      <c r="D168" s="126" t="s">
        <v>17</v>
      </c>
      <c r="E168" s="126">
        <v>1</v>
      </c>
      <c r="F168" s="126">
        <v>4</v>
      </c>
      <c r="G168" s="126">
        <v>1</v>
      </c>
      <c r="H168" s="126">
        <v>0</v>
      </c>
      <c r="I168" s="126">
        <v>0</v>
      </c>
      <c r="J168" s="126">
        <v>0</v>
      </c>
      <c r="K168" s="126" t="s">
        <v>18</v>
      </c>
      <c r="L168" s="126"/>
      <c r="M168" s="126">
        <v>0</v>
      </c>
      <c r="N168" s="126" t="s">
        <v>18</v>
      </c>
      <c r="O168" s="126"/>
      <c r="P168" s="126">
        <v>1</v>
      </c>
      <c r="Q168" s="126" t="s">
        <v>28</v>
      </c>
      <c r="R168" s="126">
        <v>4</v>
      </c>
      <c r="S168" s="126" t="s">
        <v>18</v>
      </c>
      <c r="T168" s="126" t="s">
        <v>1710</v>
      </c>
      <c r="U168" s="126"/>
      <c r="V168" s="126"/>
      <c r="W168" s="126" t="s">
        <v>29</v>
      </c>
      <c r="X168" s="126">
        <v>3.6339999999999999</v>
      </c>
      <c r="Y168" s="126">
        <v>60</v>
      </c>
      <c r="Z168" s="126">
        <v>1</v>
      </c>
      <c r="AA168" s="126">
        <v>0.6</v>
      </c>
      <c r="AB168" s="126">
        <v>0.233333333333333</v>
      </c>
      <c r="AC168" s="126">
        <v>0.05</v>
      </c>
      <c r="AD168" s="126">
        <v>3.3333333333333298E-2</v>
      </c>
      <c r="AE168" s="126">
        <v>1.6666666666666701E-2</v>
      </c>
      <c r="AF168" s="126">
        <v>0</v>
      </c>
      <c r="AG168" s="126">
        <v>3.3333333333333298E-2</v>
      </c>
      <c r="AH168" s="126">
        <v>0</v>
      </c>
      <c r="AI168" s="126">
        <v>3.3333333333333298E-2</v>
      </c>
      <c r="AJ168" s="126">
        <v>0</v>
      </c>
      <c r="AK168" s="126">
        <v>0</v>
      </c>
      <c r="AL168" s="126">
        <v>0</v>
      </c>
      <c r="AM168" s="126"/>
    </row>
    <row r="169" spans="1:39">
      <c r="A169" s="126" t="s">
        <v>1577</v>
      </c>
      <c r="B169" s="126" t="s">
        <v>1807</v>
      </c>
      <c r="C169" s="126" t="s">
        <v>1714</v>
      </c>
      <c r="D169" s="126" t="s">
        <v>17</v>
      </c>
      <c r="E169" s="126">
        <v>0</v>
      </c>
      <c r="F169" s="126"/>
      <c r="G169" s="126"/>
      <c r="H169" s="126"/>
      <c r="I169" s="126"/>
      <c r="J169" s="126">
        <v>0</v>
      </c>
      <c r="K169" s="126" t="s">
        <v>18</v>
      </c>
      <c r="L169" s="126"/>
      <c r="M169" s="126">
        <v>0</v>
      </c>
      <c r="N169" s="126" t="s">
        <v>18</v>
      </c>
      <c r="O169" s="126"/>
      <c r="P169" s="126">
        <v>0</v>
      </c>
      <c r="Q169" s="126" t="s">
        <v>18</v>
      </c>
      <c r="R169" s="126"/>
      <c r="S169" s="126" t="s">
        <v>18</v>
      </c>
      <c r="T169" s="126" t="s">
        <v>1710</v>
      </c>
      <c r="U169" s="126"/>
      <c r="V169" s="126"/>
      <c r="W169" s="126" t="s">
        <v>30</v>
      </c>
      <c r="X169" s="126">
        <v>3.41540983606557</v>
      </c>
      <c r="Y169" s="126">
        <v>61</v>
      </c>
      <c r="Z169" s="126"/>
      <c r="AA169" s="126">
        <v>0.52459016393442603</v>
      </c>
      <c r="AB169" s="126">
        <v>4.91803278688525E-2</v>
      </c>
      <c r="AC169" s="126">
        <v>1.63934426229508E-2</v>
      </c>
      <c r="AD169" s="126">
        <v>0.27868852459016402</v>
      </c>
      <c r="AE169" s="126">
        <v>1.63934426229508E-2</v>
      </c>
      <c r="AF169" s="126">
        <v>1.63934426229508E-2</v>
      </c>
      <c r="AG169" s="126">
        <v>6.5573770491803296E-2</v>
      </c>
      <c r="AH169" s="126">
        <v>0</v>
      </c>
      <c r="AI169" s="126">
        <v>1.63934426229508E-2</v>
      </c>
      <c r="AJ169" s="126">
        <v>0</v>
      </c>
      <c r="AK169" s="126">
        <v>1.63934426229508E-2</v>
      </c>
      <c r="AL169" s="126">
        <v>0</v>
      </c>
      <c r="AM169" s="126"/>
    </row>
    <row r="170" spans="1:39">
      <c r="A170" s="126" t="s">
        <v>368</v>
      </c>
      <c r="B170" s="126" t="s">
        <v>369</v>
      </c>
      <c r="C170" s="126" t="s">
        <v>1711</v>
      </c>
      <c r="D170" s="126" t="s">
        <v>17</v>
      </c>
      <c r="E170" s="126">
        <v>0</v>
      </c>
      <c r="F170" s="126"/>
      <c r="G170" s="126"/>
      <c r="H170" s="126"/>
      <c r="I170" s="126"/>
      <c r="J170" s="126">
        <v>0</v>
      </c>
      <c r="K170" s="126" t="s">
        <v>18</v>
      </c>
      <c r="L170" s="126"/>
      <c r="M170" s="126">
        <v>0</v>
      </c>
      <c r="N170" s="126" t="s">
        <v>18</v>
      </c>
      <c r="O170" s="126"/>
      <c r="P170" s="126">
        <v>0</v>
      </c>
      <c r="Q170" s="126" t="s">
        <v>18</v>
      </c>
      <c r="R170" s="126"/>
      <c r="S170" s="126" t="s">
        <v>18</v>
      </c>
      <c r="T170" s="126" t="s">
        <v>1710</v>
      </c>
      <c r="U170" s="126"/>
      <c r="V170" s="126"/>
      <c r="W170" s="126" t="s">
        <v>30</v>
      </c>
      <c r="X170" s="126">
        <v>3.3814285714285699</v>
      </c>
      <c r="Y170" s="126">
        <v>7</v>
      </c>
      <c r="Z170" s="126"/>
      <c r="AA170" s="126">
        <v>0.57142857142857095</v>
      </c>
      <c r="AB170" s="126">
        <v>0.14285714285714299</v>
      </c>
      <c r="AC170" s="126">
        <v>0</v>
      </c>
      <c r="AD170" s="126">
        <v>0.14285714285714299</v>
      </c>
      <c r="AE170" s="126">
        <v>0</v>
      </c>
      <c r="AF170" s="126">
        <v>0</v>
      </c>
      <c r="AG170" s="126">
        <v>0</v>
      </c>
      <c r="AH170" s="126">
        <v>0.14285714285714299</v>
      </c>
      <c r="AI170" s="126">
        <v>0</v>
      </c>
      <c r="AJ170" s="126">
        <v>0</v>
      </c>
      <c r="AK170" s="126">
        <v>0</v>
      </c>
      <c r="AL170" s="126">
        <v>0</v>
      </c>
      <c r="AM170" s="126"/>
    </row>
    <row r="171" spans="1:39">
      <c r="A171" s="126" t="s">
        <v>1576</v>
      </c>
      <c r="B171" s="126" t="s">
        <v>1808</v>
      </c>
      <c r="C171" s="126" t="s">
        <v>1714</v>
      </c>
      <c r="D171" s="126" t="s">
        <v>17</v>
      </c>
      <c r="E171" s="126">
        <v>0</v>
      </c>
      <c r="F171" s="126"/>
      <c r="G171" s="126"/>
      <c r="H171" s="126"/>
      <c r="I171" s="126"/>
      <c r="J171" s="126">
        <v>0</v>
      </c>
      <c r="K171" s="126" t="s">
        <v>18</v>
      </c>
      <c r="L171" s="126"/>
      <c r="M171" s="126">
        <v>0</v>
      </c>
      <c r="N171" s="126" t="s">
        <v>18</v>
      </c>
      <c r="O171" s="126"/>
      <c r="P171" s="126">
        <v>0</v>
      </c>
      <c r="Q171" s="126" t="s">
        <v>18</v>
      </c>
      <c r="R171" s="126"/>
      <c r="S171" s="126" t="s">
        <v>18</v>
      </c>
      <c r="T171" s="126" t="s">
        <v>1710</v>
      </c>
      <c r="U171" s="126"/>
      <c r="V171" s="126"/>
      <c r="W171" s="126" t="s">
        <v>29</v>
      </c>
      <c r="X171" s="126">
        <v>3.6483333333333294</v>
      </c>
      <c r="Y171" s="126">
        <v>18</v>
      </c>
      <c r="Z171" s="126"/>
      <c r="AA171" s="126">
        <v>0.83333333333333315</v>
      </c>
      <c r="AB171" s="126">
        <v>0</v>
      </c>
      <c r="AC171" s="126">
        <v>0</v>
      </c>
      <c r="AD171" s="126">
        <v>5.5555555555555601E-2</v>
      </c>
      <c r="AE171" s="126">
        <v>5.5555555555555601E-2</v>
      </c>
      <c r="AF171" s="126">
        <v>0</v>
      </c>
      <c r="AG171" s="126">
        <v>0</v>
      </c>
      <c r="AH171" s="126">
        <v>0</v>
      </c>
      <c r="AI171" s="126">
        <v>5.5555555555555601E-2</v>
      </c>
      <c r="AJ171" s="126">
        <v>0</v>
      </c>
      <c r="AK171" s="126">
        <v>0</v>
      </c>
      <c r="AL171" s="126">
        <v>0</v>
      </c>
      <c r="AM171" s="126"/>
    </row>
    <row r="172" spans="1:39">
      <c r="A172" s="126" t="s">
        <v>1575</v>
      </c>
      <c r="B172" s="126" t="s">
        <v>1809</v>
      </c>
      <c r="C172" s="126" t="s">
        <v>1711</v>
      </c>
      <c r="D172" s="126" t="s">
        <v>17</v>
      </c>
      <c r="E172" s="126">
        <v>0</v>
      </c>
      <c r="F172" s="126"/>
      <c r="G172" s="126"/>
      <c r="H172" s="126"/>
      <c r="I172" s="126"/>
      <c r="J172" s="126">
        <v>0</v>
      </c>
      <c r="K172" s="126" t="s">
        <v>18</v>
      </c>
      <c r="L172" s="126"/>
      <c r="M172" s="126">
        <v>0</v>
      </c>
      <c r="N172" s="126" t="s">
        <v>18</v>
      </c>
      <c r="O172" s="126"/>
      <c r="P172" s="126">
        <v>0</v>
      </c>
      <c r="Q172" s="126" t="s">
        <v>18</v>
      </c>
      <c r="R172" s="126"/>
      <c r="S172" s="126" t="s">
        <v>18</v>
      </c>
      <c r="T172" s="126" t="s">
        <v>1710</v>
      </c>
      <c r="U172" s="126"/>
      <c r="V172" s="126"/>
      <c r="W172" s="126" t="s">
        <v>33</v>
      </c>
      <c r="X172" s="126">
        <v>2.4</v>
      </c>
      <c r="Y172" s="126">
        <v>10</v>
      </c>
      <c r="Z172" s="126"/>
      <c r="AA172" s="126">
        <v>0.4</v>
      </c>
      <c r="AB172" s="126">
        <v>0</v>
      </c>
      <c r="AC172" s="126">
        <v>0</v>
      </c>
      <c r="AD172" s="126">
        <v>0.2</v>
      </c>
      <c r="AE172" s="126">
        <v>0</v>
      </c>
      <c r="AF172" s="126">
        <v>0</v>
      </c>
      <c r="AG172" s="126">
        <v>0.1</v>
      </c>
      <c r="AH172" s="126">
        <v>0</v>
      </c>
      <c r="AI172" s="126">
        <v>0.3</v>
      </c>
      <c r="AJ172" s="126">
        <v>0</v>
      </c>
      <c r="AK172" s="126">
        <v>0</v>
      </c>
      <c r="AL172" s="126">
        <v>0</v>
      </c>
      <c r="AM172" s="126"/>
    </row>
    <row r="173" spans="1:39">
      <c r="A173" s="126" t="s">
        <v>1464</v>
      </c>
      <c r="B173" s="126" t="s">
        <v>1465</v>
      </c>
      <c r="C173" s="126" t="s">
        <v>1711</v>
      </c>
      <c r="D173" s="126" t="s">
        <v>17</v>
      </c>
      <c r="E173" s="126">
        <v>1</v>
      </c>
      <c r="F173" s="126">
        <v>2.67</v>
      </c>
      <c r="G173" s="126">
        <v>1</v>
      </c>
      <c r="H173" s="126">
        <v>0</v>
      </c>
      <c r="I173" s="126">
        <v>0</v>
      </c>
      <c r="J173" s="126">
        <v>0</v>
      </c>
      <c r="K173" s="126" t="s">
        <v>18</v>
      </c>
      <c r="L173" s="126"/>
      <c r="M173" s="126">
        <v>0</v>
      </c>
      <c r="N173" s="126" t="s">
        <v>18</v>
      </c>
      <c r="O173" s="126"/>
      <c r="P173" s="126">
        <v>1</v>
      </c>
      <c r="Q173" s="126" t="s">
        <v>32</v>
      </c>
      <c r="R173" s="126">
        <v>2.67</v>
      </c>
      <c r="S173" s="126" t="s">
        <v>18</v>
      </c>
      <c r="T173" s="126" t="s">
        <v>1710</v>
      </c>
      <c r="U173" s="126"/>
      <c r="V173" s="126"/>
      <c r="W173" s="126" t="s">
        <v>30</v>
      </c>
      <c r="X173" s="126">
        <v>3.41718614718615</v>
      </c>
      <c r="Y173" s="126">
        <v>231</v>
      </c>
      <c r="Z173" s="126">
        <v>1</v>
      </c>
      <c r="AA173" s="126">
        <v>0.506493506493506</v>
      </c>
      <c r="AB173" s="126">
        <v>0.138528138528139</v>
      </c>
      <c r="AC173" s="126">
        <v>8.2251082251082311E-2</v>
      </c>
      <c r="AD173" s="126">
        <v>0.103896103896104</v>
      </c>
      <c r="AE173" s="126">
        <v>3.4632034632034597E-2</v>
      </c>
      <c r="AF173" s="126">
        <v>4.3290043290043302E-2</v>
      </c>
      <c r="AG173" s="126">
        <v>4.7619047619047603E-2</v>
      </c>
      <c r="AH173" s="126">
        <v>8.6580086580086597E-3</v>
      </c>
      <c r="AI173" s="126">
        <v>1.7316017316017299E-2</v>
      </c>
      <c r="AJ173" s="126">
        <v>1.7316017316017299E-2</v>
      </c>
      <c r="AK173" s="126">
        <v>0</v>
      </c>
      <c r="AL173" s="126">
        <v>0</v>
      </c>
      <c r="AM173" s="126"/>
    </row>
    <row r="174" spans="1:39">
      <c r="A174" s="126" t="s">
        <v>370</v>
      </c>
      <c r="B174" s="126" t="s">
        <v>371</v>
      </c>
      <c r="C174" s="126" t="s">
        <v>1711</v>
      </c>
      <c r="D174" s="126" t="s">
        <v>17</v>
      </c>
      <c r="E174" s="126">
        <v>0</v>
      </c>
      <c r="F174" s="126"/>
      <c r="G174" s="126"/>
      <c r="H174" s="126"/>
      <c r="I174" s="126"/>
      <c r="J174" s="126">
        <v>0</v>
      </c>
      <c r="K174" s="126" t="s">
        <v>18</v>
      </c>
      <c r="L174" s="126"/>
      <c r="M174" s="126">
        <v>0</v>
      </c>
      <c r="N174" s="126" t="s">
        <v>18</v>
      </c>
      <c r="O174" s="126"/>
      <c r="P174" s="126">
        <v>0</v>
      </c>
      <c r="Q174" s="126" t="s">
        <v>18</v>
      </c>
      <c r="R174" s="126"/>
      <c r="S174" s="126" t="s">
        <v>18</v>
      </c>
      <c r="T174" s="126" t="s">
        <v>1710</v>
      </c>
      <c r="U174" s="126"/>
      <c r="V174" s="126"/>
      <c r="W174" s="126" t="s">
        <v>28</v>
      </c>
      <c r="X174" s="126">
        <v>4</v>
      </c>
      <c r="Y174" s="126">
        <v>10</v>
      </c>
      <c r="Z174" s="126"/>
      <c r="AA174" s="126">
        <v>1</v>
      </c>
      <c r="AB174" s="126">
        <v>0</v>
      </c>
      <c r="AC174" s="126">
        <v>0</v>
      </c>
      <c r="AD174" s="126">
        <v>0</v>
      </c>
      <c r="AE174" s="126">
        <v>0</v>
      </c>
      <c r="AF174" s="126">
        <v>0</v>
      </c>
      <c r="AG174" s="126">
        <v>0</v>
      </c>
      <c r="AH174" s="126">
        <v>0</v>
      </c>
      <c r="AI174" s="126">
        <v>0</v>
      </c>
      <c r="AJ174" s="126">
        <v>0</v>
      </c>
      <c r="AK174" s="126">
        <v>0</v>
      </c>
      <c r="AL174" s="126">
        <v>0</v>
      </c>
      <c r="AM174" s="126"/>
    </row>
    <row r="175" spans="1:39">
      <c r="A175" s="126" t="s">
        <v>372</v>
      </c>
      <c r="B175" s="126" t="s">
        <v>373</v>
      </c>
      <c r="C175" s="126" t="s">
        <v>1711</v>
      </c>
      <c r="D175" s="126" t="s">
        <v>17</v>
      </c>
      <c r="E175" s="126">
        <v>0</v>
      </c>
      <c r="F175" s="126"/>
      <c r="G175" s="126"/>
      <c r="H175" s="126"/>
      <c r="I175" s="126"/>
      <c r="J175" s="126">
        <v>0</v>
      </c>
      <c r="K175" s="126" t="s">
        <v>18</v>
      </c>
      <c r="L175" s="126"/>
      <c r="M175" s="126">
        <v>0</v>
      </c>
      <c r="N175" s="126" t="s">
        <v>18</v>
      </c>
      <c r="O175" s="126"/>
      <c r="P175" s="126">
        <v>0</v>
      </c>
      <c r="Q175" s="126" t="s">
        <v>18</v>
      </c>
      <c r="R175" s="126"/>
      <c r="S175" s="126" t="s">
        <v>18</v>
      </c>
      <c r="T175" s="126" t="s">
        <v>1710</v>
      </c>
      <c r="U175" s="126"/>
      <c r="V175" s="126"/>
      <c r="W175" s="126" t="s">
        <v>31</v>
      </c>
      <c r="X175" s="126">
        <v>2.9923255813953502</v>
      </c>
      <c r="Y175" s="126">
        <v>43</v>
      </c>
      <c r="Z175" s="126"/>
      <c r="AA175" s="126">
        <v>0.44186046511627902</v>
      </c>
      <c r="AB175" s="126">
        <v>2.32558139534884E-2</v>
      </c>
      <c r="AC175" s="126">
        <v>0</v>
      </c>
      <c r="AD175" s="126">
        <v>0.209302325581395</v>
      </c>
      <c r="AE175" s="126">
        <v>2.32558139534884E-2</v>
      </c>
      <c r="AF175" s="126">
        <v>2.32558139534884E-2</v>
      </c>
      <c r="AG175" s="126">
        <v>0.13953488372093001</v>
      </c>
      <c r="AH175" s="126">
        <v>2.32558139534884E-2</v>
      </c>
      <c r="AI175" s="126">
        <v>6.9767441860465101E-2</v>
      </c>
      <c r="AJ175" s="126">
        <v>0</v>
      </c>
      <c r="AK175" s="126">
        <v>4.6511627906976702E-2</v>
      </c>
      <c r="AL175" s="126">
        <v>0</v>
      </c>
      <c r="AM175" s="126"/>
    </row>
    <row r="176" spans="1:39">
      <c r="A176" s="126" t="s">
        <v>1590</v>
      </c>
      <c r="B176" s="126" t="s">
        <v>1810</v>
      </c>
      <c r="C176" s="126" t="s">
        <v>1712</v>
      </c>
      <c r="D176" s="126" t="s">
        <v>17</v>
      </c>
      <c r="E176" s="126">
        <v>1</v>
      </c>
      <c r="F176" s="126">
        <v>4</v>
      </c>
      <c r="G176" s="126">
        <v>1</v>
      </c>
      <c r="H176" s="126">
        <v>0</v>
      </c>
      <c r="I176" s="126">
        <v>0</v>
      </c>
      <c r="J176" s="126">
        <v>0</v>
      </c>
      <c r="K176" s="126" t="s">
        <v>18</v>
      </c>
      <c r="L176" s="126"/>
      <c r="M176" s="126">
        <v>0</v>
      </c>
      <c r="N176" s="126" t="s">
        <v>18</v>
      </c>
      <c r="O176" s="126"/>
      <c r="P176" s="126">
        <v>1</v>
      </c>
      <c r="Q176" s="126" t="s">
        <v>28</v>
      </c>
      <c r="R176" s="126">
        <v>4</v>
      </c>
      <c r="S176" s="126" t="s">
        <v>18</v>
      </c>
      <c r="T176" s="126" t="s">
        <v>1710</v>
      </c>
      <c r="U176" s="126"/>
      <c r="V176" s="126"/>
      <c r="W176" s="126" t="s">
        <v>32</v>
      </c>
      <c r="X176" s="126">
        <v>2.6666666666666701</v>
      </c>
      <c r="Y176" s="126">
        <v>3</v>
      </c>
      <c r="Z176" s="126">
        <v>1</v>
      </c>
      <c r="AA176" s="126">
        <v>0.66666666666666696</v>
      </c>
      <c r="AB176" s="126">
        <v>0</v>
      </c>
      <c r="AC176" s="126">
        <v>0</v>
      </c>
      <c r="AD176" s="126">
        <v>0</v>
      </c>
      <c r="AE176" s="126">
        <v>0</v>
      </c>
      <c r="AF176" s="126">
        <v>0</v>
      </c>
      <c r="AG176" s="126">
        <v>0</v>
      </c>
      <c r="AH176" s="126">
        <v>0</v>
      </c>
      <c r="AI176" s="126">
        <v>0.33333333333333298</v>
      </c>
      <c r="AJ176" s="126">
        <v>0</v>
      </c>
      <c r="AK176" s="126">
        <v>0</v>
      </c>
      <c r="AL176" s="126">
        <v>0</v>
      </c>
      <c r="AM176" s="126"/>
    </row>
    <row r="177" spans="1:39">
      <c r="A177" s="126" t="s">
        <v>1672</v>
      </c>
      <c r="B177" s="126" t="s">
        <v>1811</v>
      </c>
      <c r="C177" s="126" t="s">
        <v>1711</v>
      </c>
      <c r="D177" s="126" t="s">
        <v>17</v>
      </c>
      <c r="E177" s="126">
        <v>0</v>
      </c>
      <c r="F177" s="126"/>
      <c r="G177" s="126"/>
      <c r="H177" s="126"/>
      <c r="I177" s="126"/>
      <c r="J177" s="126">
        <v>0</v>
      </c>
      <c r="K177" s="126" t="s">
        <v>18</v>
      </c>
      <c r="L177" s="126"/>
      <c r="M177" s="126">
        <v>0</v>
      </c>
      <c r="N177" s="126" t="s">
        <v>18</v>
      </c>
      <c r="O177" s="126"/>
      <c r="P177" s="126">
        <v>0</v>
      </c>
      <c r="Q177" s="126" t="s">
        <v>18</v>
      </c>
      <c r="R177" s="126"/>
      <c r="S177" s="126" t="s">
        <v>18</v>
      </c>
      <c r="T177" s="126" t="s">
        <v>1710</v>
      </c>
      <c r="U177" s="126"/>
      <c r="V177" s="126"/>
      <c r="W177" s="126" t="s">
        <v>28</v>
      </c>
      <c r="X177" s="126">
        <v>4</v>
      </c>
      <c r="Y177" s="126">
        <v>1</v>
      </c>
      <c r="Z177" s="126"/>
      <c r="AA177" s="126">
        <v>1</v>
      </c>
      <c r="AB177" s="126">
        <v>0</v>
      </c>
      <c r="AC177" s="126">
        <v>0</v>
      </c>
      <c r="AD177" s="126">
        <v>0</v>
      </c>
      <c r="AE177" s="126">
        <v>0</v>
      </c>
      <c r="AF177" s="126">
        <v>0</v>
      </c>
      <c r="AG177" s="126">
        <v>0</v>
      </c>
      <c r="AH177" s="126">
        <v>0</v>
      </c>
      <c r="AI177" s="126">
        <v>0</v>
      </c>
      <c r="AJ177" s="126">
        <v>0</v>
      </c>
      <c r="AK177" s="126">
        <v>0</v>
      </c>
      <c r="AL177" s="126">
        <v>0</v>
      </c>
      <c r="AM177" s="126"/>
    </row>
    <row r="178" spans="1:39">
      <c r="A178" s="126" t="s">
        <v>386</v>
      </c>
      <c r="B178" s="126" t="s">
        <v>387</v>
      </c>
      <c r="C178" s="126" t="s">
        <v>1711</v>
      </c>
      <c r="D178" s="126" t="s">
        <v>17</v>
      </c>
      <c r="E178" s="126">
        <v>25</v>
      </c>
      <c r="F178" s="126">
        <v>1.66611111111111</v>
      </c>
      <c r="G178" s="126">
        <v>0.72222222222222188</v>
      </c>
      <c r="H178" s="126">
        <v>0.27777777777777801</v>
      </c>
      <c r="I178" s="126">
        <v>0</v>
      </c>
      <c r="J178" s="126">
        <v>0</v>
      </c>
      <c r="K178" s="126" t="s">
        <v>18</v>
      </c>
      <c r="L178" s="126"/>
      <c r="M178" s="126">
        <v>3</v>
      </c>
      <c r="N178" s="126" t="s">
        <v>32</v>
      </c>
      <c r="O178" s="126" t="s">
        <v>1812</v>
      </c>
      <c r="P178" s="126">
        <v>16</v>
      </c>
      <c r="Q178" s="126" t="s">
        <v>21</v>
      </c>
      <c r="R178" s="126">
        <v>2.0412499999999998</v>
      </c>
      <c r="S178" s="126" t="s">
        <v>21</v>
      </c>
      <c r="T178" s="126" t="s">
        <v>1844</v>
      </c>
      <c r="U178" s="126">
        <v>2.1683333333333299</v>
      </c>
      <c r="V178" s="126"/>
      <c r="W178" s="126" t="s">
        <v>33</v>
      </c>
      <c r="X178" s="126">
        <v>2.3307753479125202</v>
      </c>
      <c r="Y178" s="126">
        <v>503</v>
      </c>
      <c r="Z178" s="126">
        <v>25</v>
      </c>
      <c r="AA178" s="126">
        <v>0.208747514910537</v>
      </c>
      <c r="AB178" s="126">
        <v>8.3499005964214681E-2</v>
      </c>
      <c r="AC178" s="126">
        <v>8.3499005964214681E-2</v>
      </c>
      <c r="AD178" s="126">
        <v>9.9403578528827002E-2</v>
      </c>
      <c r="AE178" s="126">
        <v>7.55467196819085E-2</v>
      </c>
      <c r="AF178" s="126">
        <v>4.7713717693836998E-2</v>
      </c>
      <c r="AG178" s="126">
        <v>0.115308151093439</v>
      </c>
      <c r="AH178" s="126">
        <v>6.5606361829025905E-2</v>
      </c>
      <c r="AI178" s="126">
        <v>0.12127236580516899</v>
      </c>
      <c r="AJ178" s="126">
        <v>9.1451292246520891E-2</v>
      </c>
      <c r="AK178" s="126">
        <v>1.9880715705765401E-3</v>
      </c>
      <c r="AL178" s="126">
        <v>0</v>
      </c>
      <c r="AM178" s="126"/>
    </row>
    <row r="179" spans="1:39">
      <c r="A179" s="126" t="s">
        <v>388</v>
      </c>
      <c r="B179" s="126" t="s">
        <v>389</v>
      </c>
      <c r="C179" s="126" t="s">
        <v>1711</v>
      </c>
      <c r="D179" s="126" t="s">
        <v>17</v>
      </c>
      <c r="E179" s="126">
        <v>0</v>
      </c>
      <c r="F179" s="126"/>
      <c r="G179" s="126"/>
      <c r="H179" s="126"/>
      <c r="I179" s="126"/>
      <c r="J179" s="126">
        <v>0</v>
      </c>
      <c r="K179" s="126" t="s">
        <v>18</v>
      </c>
      <c r="L179" s="126"/>
      <c r="M179" s="126">
        <v>0</v>
      </c>
      <c r="N179" s="126" t="s">
        <v>18</v>
      </c>
      <c r="O179" s="126"/>
      <c r="P179" s="126">
        <v>0</v>
      </c>
      <c r="Q179" s="126" t="s">
        <v>18</v>
      </c>
      <c r="R179" s="126"/>
      <c r="S179" s="126" t="s">
        <v>18</v>
      </c>
      <c r="T179" s="126" t="s">
        <v>1710</v>
      </c>
      <c r="U179" s="126"/>
      <c r="V179" s="126"/>
      <c r="W179" s="126" t="s">
        <v>30</v>
      </c>
      <c r="X179" s="126">
        <v>3.1865934065934094</v>
      </c>
      <c r="Y179" s="126">
        <v>91</v>
      </c>
      <c r="Z179" s="126"/>
      <c r="AA179" s="126">
        <v>0.24175824175824201</v>
      </c>
      <c r="AB179" s="126">
        <v>0.18681318681318701</v>
      </c>
      <c r="AC179" s="126">
        <v>0.19780219780219799</v>
      </c>
      <c r="AD179" s="126">
        <v>0.13186813186813201</v>
      </c>
      <c r="AE179" s="126">
        <v>4.3956043956044001E-2</v>
      </c>
      <c r="AF179" s="126">
        <v>9.8901098901098897E-2</v>
      </c>
      <c r="AG179" s="126">
        <v>5.4945054945054903E-2</v>
      </c>
      <c r="AH179" s="126">
        <v>2.1978021978022001E-2</v>
      </c>
      <c r="AI179" s="126">
        <v>2.1978021978022001E-2</v>
      </c>
      <c r="AJ179" s="126">
        <v>0</v>
      </c>
      <c r="AK179" s="126">
        <v>0</v>
      </c>
      <c r="AL179" s="126">
        <v>0</v>
      </c>
      <c r="AM179" s="126"/>
    </row>
    <row r="180" spans="1:39">
      <c r="A180" s="126" t="s">
        <v>390</v>
      </c>
      <c r="B180" s="126" t="s">
        <v>391</v>
      </c>
      <c r="C180" s="126" t="s">
        <v>1711</v>
      </c>
      <c r="D180" s="126" t="s">
        <v>17</v>
      </c>
      <c r="E180" s="126">
        <v>0</v>
      </c>
      <c r="F180" s="126"/>
      <c r="G180" s="126"/>
      <c r="H180" s="126"/>
      <c r="I180" s="126"/>
      <c r="J180" s="126">
        <v>0</v>
      </c>
      <c r="K180" s="126" t="s">
        <v>18</v>
      </c>
      <c r="L180" s="126"/>
      <c r="M180" s="126">
        <v>0</v>
      </c>
      <c r="N180" s="126" t="s">
        <v>18</v>
      </c>
      <c r="O180" s="126"/>
      <c r="P180" s="126">
        <v>0</v>
      </c>
      <c r="Q180" s="126" t="s">
        <v>18</v>
      </c>
      <c r="R180" s="126"/>
      <c r="S180" s="126" t="s">
        <v>18</v>
      </c>
      <c r="T180" s="126" t="s">
        <v>1710</v>
      </c>
      <c r="U180" s="126"/>
      <c r="V180" s="126"/>
      <c r="W180" s="126" t="s">
        <v>31</v>
      </c>
      <c r="X180" s="126">
        <v>2.89892857142857</v>
      </c>
      <c r="Y180" s="126">
        <v>112</v>
      </c>
      <c r="Z180" s="126"/>
      <c r="AA180" s="126">
        <v>0.17857142857142899</v>
      </c>
      <c r="AB180" s="126">
        <v>0.151785714285714</v>
      </c>
      <c r="AC180" s="126">
        <v>0.11607142857142901</v>
      </c>
      <c r="AD180" s="126">
        <v>0.151785714285714</v>
      </c>
      <c r="AE180" s="126">
        <v>0.107142857142857</v>
      </c>
      <c r="AF180" s="126">
        <v>0.107142857142857</v>
      </c>
      <c r="AG180" s="126">
        <v>0.107142857142857</v>
      </c>
      <c r="AH180" s="126">
        <v>1.7857142857142901E-2</v>
      </c>
      <c r="AI180" s="126">
        <v>5.3571428571428603E-2</v>
      </c>
      <c r="AJ180" s="126">
        <v>0</v>
      </c>
      <c r="AK180" s="126">
        <v>8.9285714285714298E-3</v>
      </c>
      <c r="AL180" s="126">
        <v>0</v>
      </c>
      <c r="AM180" s="126"/>
    </row>
    <row r="181" spans="1:39">
      <c r="A181" s="126" t="s">
        <v>392</v>
      </c>
      <c r="B181" s="126" t="s">
        <v>393</v>
      </c>
      <c r="C181" s="126" t="s">
        <v>1711</v>
      </c>
      <c r="D181" s="126" t="s">
        <v>17</v>
      </c>
      <c r="E181" s="126">
        <v>5</v>
      </c>
      <c r="F181" s="126">
        <v>2.1675</v>
      </c>
      <c r="G181" s="126">
        <v>0.75</v>
      </c>
      <c r="H181" s="126">
        <v>0.25</v>
      </c>
      <c r="I181" s="126">
        <v>0</v>
      </c>
      <c r="J181" s="126">
        <v>0</v>
      </c>
      <c r="K181" s="126" t="s">
        <v>18</v>
      </c>
      <c r="L181" s="126"/>
      <c r="M181" s="126">
        <v>1</v>
      </c>
      <c r="N181" s="126" t="s">
        <v>31</v>
      </c>
      <c r="O181" s="126" t="s">
        <v>1711</v>
      </c>
      <c r="P181" s="126">
        <v>3</v>
      </c>
      <c r="Q181" s="126" t="s">
        <v>33</v>
      </c>
      <c r="R181" s="126">
        <v>2.2233333333333301</v>
      </c>
      <c r="S181" s="126" t="s">
        <v>18</v>
      </c>
      <c r="T181" s="126" t="s">
        <v>1715</v>
      </c>
      <c r="U181" s="126">
        <v>0</v>
      </c>
      <c r="V181" s="126"/>
      <c r="W181" s="126" t="s">
        <v>32</v>
      </c>
      <c r="X181" s="126">
        <v>2.59350993377483</v>
      </c>
      <c r="Y181" s="126">
        <v>151</v>
      </c>
      <c r="Z181" s="126">
        <v>5</v>
      </c>
      <c r="AA181" s="126">
        <v>0.19867549668874199</v>
      </c>
      <c r="AB181" s="126">
        <v>6.6225165562913899E-2</v>
      </c>
      <c r="AC181" s="126">
        <v>0.14569536423841101</v>
      </c>
      <c r="AD181" s="126">
        <v>0.15231788079470199</v>
      </c>
      <c r="AE181" s="126">
        <v>7.2847682119205295E-2</v>
      </c>
      <c r="AF181" s="126">
        <v>8.6092715231788103E-2</v>
      </c>
      <c r="AG181" s="126">
        <v>7.2847682119205295E-2</v>
      </c>
      <c r="AH181" s="126">
        <v>7.2847682119205295E-2</v>
      </c>
      <c r="AI181" s="126">
        <v>8.6092715231788103E-2</v>
      </c>
      <c r="AJ181" s="126">
        <v>3.3112582781456998E-2</v>
      </c>
      <c r="AK181" s="126">
        <v>0</v>
      </c>
      <c r="AL181" s="126">
        <v>0</v>
      </c>
      <c r="AM181" s="126"/>
    </row>
    <row r="182" spans="1:39">
      <c r="A182" s="126" t="s">
        <v>394</v>
      </c>
      <c r="B182" s="126" t="s">
        <v>395</v>
      </c>
      <c r="C182" s="126" t="s">
        <v>1711</v>
      </c>
      <c r="D182" s="126" t="s">
        <v>17</v>
      </c>
      <c r="E182" s="126">
        <v>1</v>
      </c>
      <c r="F182" s="126"/>
      <c r="G182" s="126"/>
      <c r="H182" s="126"/>
      <c r="I182" s="126"/>
      <c r="J182" s="126">
        <v>0</v>
      </c>
      <c r="K182" s="126" t="s">
        <v>18</v>
      </c>
      <c r="L182" s="126"/>
      <c r="M182" s="126">
        <v>0</v>
      </c>
      <c r="N182" s="126" t="s">
        <v>18</v>
      </c>
      <c r="O182" s="126"/>
      <c r="P182" s="126">
        <v>0</v>
      </c>
      <c r="Q182" s="126" t="s">
        <v>18</v>
      </c>
      <c r="R182" s="126"/>
      <c r="S182" s="126" t="s">
        <v>29</v>
      </c>
      <c r="T182" s="126" t="s">
        <v>1715</v>
      </c>
      <c r="U182" s="126">
        <v>3.67</v>
      </c>
      <c r="V182" s="126"/>
      <c r="W182" s="126" t="s">
        <v>32</v>
      </c>
      <c r="X182" s="126">
        <v>2.65319444444444</v>
      </c>
      <c r="Y182" s="126">
        <v>72</v>
      </c>
      <c r="Z182" s="126">
        <v>1</v>
      </c>
      <c r="AA182" s="126">
        <v>2.7777777777777801E-2</v>
      </c>
      <c r="AB182" s="126">
        <v>0.22222222222222199</v>
      </c>
      <c r="AC182" s="126">
        <v>0.11111111111111099</v>
      </c>
      <c r="AD182" s="126">
        <v>0.15277777777777801</v>
      </c>
      <c r="AE182" s="126">
        <v>0.13888888888888901</v>
      </c>
      <c r="AF182" s="126">
        <v>0.125</v>
      </c>
      <c r="AG182" s="126">
        <v>8.3333333333333301E-2</v>
      </c>
      <c r="AH182" s="126">
        <v>6.9444444444444503E-2</v>
      </c>
      <c r="AI182" s="126">
        <v>2.7777777777777801E-2</v>
      </c>
      <c r="AJ182" s="126">
        <v>4.1666666666666699E-2</v>
      </c>
      <c r="AK182" s="126">
        <v>0</v>
      </c>
      <c r="AL182" s="126">
        <v>0</v>
      </c>
      <c r="AM182" s="126"/>
    </row>
    <row r="183" spans="1:39">
      <c r="A183" s="126" t="s">
        <v>396</v>
      </c>
      <c r="B183" s="126" t="s">
        <v>397</v>
      </c>
      <c r="C183" s="126" t="s">
        <v>1711</v>
      </c>
      <c r="D183" s="126" t="s">
        <v>17</v>
      </c>
      <c r="E183" s="126">
        <v>143</v>
      </c>
      <c r="F183" s="126">
        <v>1.53411270003405</v>
      </c>
      <c r="G183" s="126">
        <v>0.67272727272727295</v>
      </c>
      <c r="H183" s="126">
        <v>0.29090909090909101</v>
      </c>
      <c r="I183" s="126">
        <v>3.6363636363636397E-2</v>
      </c>
      <c r="J183" s="126">
        <v>4</v>
      </c>
      <c r="K183" s="126" t="s">
        <v>21</v>
      </c>
      <c r="L183" s="126" t="s">
        <v>1814</v>
      </c>
      <c r="M183" s="126">
        <v>9</v>
      </c>
      <c r="N183" s="126" t="s">
        <v>33</v>
      </c>
      <c r="O183" s="126" t="s">
        <v>1815</v>
      </c>
      <c r="P183" s="126">
        <v>48</v>
      </c>
      <c r="Q183" s="126" t="s">
        <v>21</v>
      </c>
      <c r="R183" s="126">
        <v>1.743125</v>
      </c>
      <c r="S183" s="126" t="s">
        <v>21</v>
      </c>
      <c r="T183" s="126" t="s">
        <v>1967</v>
      </c>
      <c r="U183" s="126">
        <v>2.1226582278480999</v>
      </c>
      <c r="V183" s="126"/>
      <c r="W183" s="126" t="s">
        <v>32</v>
      </c>
      <c r="X183" s="126">
        <v>2.73211050724638</v>
      </c>
      <c r="Y183" s="126">
        <v>3312</v>
      </c>
      <c r="Z183" s="126">
        <v>143</v>
      </c>
      <c r="AA183" s="126">
        <v>0.219202898550725</v>
      </c>
      <c r="AB183" s="126">
        <v>0.117753623188406</v>
      </c>
      <c r="AC183" s="126">
        <v>0.10386473429951699</v>
      </c>
      <c r="AD183" s="126">
        <v>0.173913043478261</v>
      </c>
      <c r="AE183" s="126">
        <v>7.9106280193236705E-2</v>
      </c>
      <c r="AF183" s="126">
        <v>5.52536231884058E-2</v>
      </c>
      <c r="AG183" s="126">
        <v>9.2995169082125601E-2</v>
      </c>
      <c r="AH183" s="126">
        <v>2.6570048309178699E-2</v>
      </c>
      <c r="AI183" s="126">
        <v>5.1026570048309197E-2</v>
      </c>
      <c r="AJ183" s="126">
        <v>7.2463768115942004E-2</v>
      </c>
      <c r="AK183" s="126">
        <v>1.5096618357487901E-3</v>
      </c>
      <c r="AL183" s="126">
        <v>0</v>
      </c>
      <c r="AM183" s="126"/>
    </row>
    <row r="184" spans="1:39">
      <c r="A184" s="126" t="s">
        <v>398</v>
      </c>
      <c r="B184" s="126" t="s">
        <v>399</v>
      </c>
      <c r="C184" s="126" t="s">
        <v>1711</v>
      </c>
      <c r="D184" s="126" t="s">
        <v>17</v>
      </c>
      <c r="E184" s="126">
        <v>20</v>
      </c>
      <c r="F184" s="126">
        <v>1.59</v>
      </c>
      <c r="G184" s="126">
        <v>0.61538461538461497</v>
      </c>
      <c r="H184" s="126">
        <v>0.38461538461538503</v>
      </c>
      <c r="I184" s="126">
        <v>0</v>
      </c>
      <c r="J184" s="126">
        <v>0</v>
      </c>
      <c r="K184" s="126" t="s">
        <v>18</v>
      </c>
      <c r="L184" s="126"/>
      <c r="M184" s="126">
        <v>1</v>
      </c>
      <c r="N184" s="126" t="s">
        <v>32</v>
      </c>
      <c r="O184" s="126" t="s">
        <v>1789</v>
      </c>
      <c r="P184" s="126">
        <v>12</v>
      </c>
      <c r="Q184" s="126" t="s">
        <v>21</v>
      </c>
      <c r="R184" s="126">
        <v>1.5833333333333299</v>
      </c>
      <c r="S184" s="126" t="s">
        <v>32</v>
      </c>
      <c r="T184" s="126" t="s">
        <v>1966</v>
      </c>
      <c r="U184" s="126">
        <v>2.62</v>
      </c>
      <c r="V184" s="126"/>
      <c r="W184" s="126" t="s">
        <v>33</v>
      </c>
      <c r="X184" s="126">
        <v>2.1894785276073598</v>
      </c>
      <c r="Y184" s="126">
        <v>326</v>
      </c>
      <c r="Z184" s="126">
        <v>20</v>
      </c>
      <c r="AA184" s="126">
        <v>0.184049079754601</v>
      </c>
      <c r="AB184" s="126">
        <v>0.104294478527607</v>
      </c>
      <c r="AC184" s="126">
        <v>4.9079754601227002E-2</v>
      </c>
      <c r="AD184" s="126">
        <v>0.10122699386503101</v>
      </c>
      <c r="AE184" s="126">
        <v>8.2822085889570601E-2</v>
      </c>
      <c r="AF184" s="126">
        <v>4.2944785276073601E-2</v>
      </c>
      <c r="AG184" s="126">
        <v>9.5092024539877307E-2</v>
      </c>
      <c r="AH184" s="126">
        <v>8.5889570552147299E-2</v>
      </c>
      <c r="AI184" s="126">
        <v>0.13803680981595101</v>
      </c>
      <c r="AJ184" s="126">
        <v>0.107361963190184</v>
      </c>
      <c r="AK184" s="126">
        <v>3.0674846625766898E-3</v>
      </c>
      <c r="AL184" s="126">
        <v>0</v>
      </c>
      <c r="AM184" s="126"/>
    </row>
    <row r="185" spans="1:39">
      <c r="A185" s="126" t="s">
        <v>400</v>
      </c>
      <c r="B185" s="126" t="s">
        <v>401</v>
      </c>
      <c r="C185" s="126" t="s">
        <v>1711</v>
      </c>
      <c r="D185" s="126" t="s">
        <v>17</v>
      </c>
      <c r="E185" s="126">
        <v>1</v>
      </c>
      <c r="F185" s="126">
        <v>2.33</v>
      </c>
      <c r="G185" s="126">
        <v>1</v>
      </c>
      <c r="H185" s="126">
        <v>0</v>
      </c>
      <c r="I185" s="126">
        <v>0</v>
      </c>
      <c r="J185" s="126">
        <v>0</v>
      </c>
      <c r="K185" s="126" t="s">
        <v>18</v>
      </c>
      <c r="L185" s="126"/>
      <c r="M185" s="126">
        <v>0</v>
      </c>
      <c r="N185" s="126" t="s">
        <v>18</v>
      </c>
      <c r="O185" s="126"/>
      <c r="P185" s="126">
        <v>1</v>
      </c>
      <c r="Q185" s="126" t="s">
        <v>33</v>
      </c>
      <c r="R185" s="126">
        <v>2.33</v>
      </c>
      <c r="S185" s="126" t="s">
        <v>18</v>
      </c>
      <c r="T185" s="126" t="s">
        <v>1710</v>
      </c>
      <c r="U185" s="126"/>
      <c r="V185" s="126"/>
      <c r="W185" s="126" t="s">
        <v>32</v>
      </c>
      <c r="X185" s="126">
        <v>2.8283870967741902</v>
      </c>
      <c r="Y185" s="126">
        <v>31</v>
      </c>
      <c r="Z185" s="126">
        <v>1</v>
      </c>
      <c r="AA185" s="126">
        <v>0.25806451612903197</v>
      </c>
      <c r="AB185" s="126">
        <v>0.12903225806451599</v>
      </c>
      <c r="AC185" s="126">
        <v>9.6774193548387094E-2</v>
      </c>
      <c r="AD185" s="126">
        <v>9.6774193548387094E-2</v>
      </c>
      <c r="AE185" s="126">
        <v>0.12903225806451599</v>
      </c>
      <c r="AF185" s="126">
        <v>3.2258064516128997E-2</v>
      </c>
      <c r="AG185" s="126">
        <v>9.6774193548387094E-2</v>
      </c>
      <c r="AH185" s="126">
        <v>9.6774193548387094E-2</v>
      </c>
      <c r="AI185" s="126">
        <v>6.4516129032258104E-2</v>
      </c>
      <c r="AJ185" s="126">
        <v>0</v>
      </c>
      <c r="AK185" s="126">
        <v>0</v>
      </c>
      <c r="AL185" s="126">
        <v>0</v>
      </c>
      <c r="AM185" s="126"/>
    </row>
    <row r="186" spans="1:39">
      <c r="A186" s="126" t="s">
        <v>1466</v>
      </c>
      <c r="B186" s="126" t="s">
        <v>992</v>
      </c>
      <c r="C186" s="126" t="s">
        <v>1711</v>
      </c>
      <c r="D186" s="126" t="s">
        <v>17</v>
      </c>
      <c r="E186" s="126">
        <v>2</v>
      </c>
      <c r="F186" s="126">
        <v>0</v>
      </c>
      <c r="G186" s="126">
        <v>0</v>
      </c>
      <c r="H186" s="126">
        <v>1</v>
      </c>
      <c r="I186" s="126">
        <v>0</v>
      </c>
      <c r="J186" s="126">
        <v>0</v>
      </c>
      <c r="K186" s="126" t="s">
        <v>18</v>
      </c>
      <c r="L186" s="126"/>
      <c r="M186" s="126">
        <v>0</v>
      </c>
      <c r="N186" s="126" t="s">
        <v>18</v>
      </c>
      <c r="O186" s="126"/>
      <c r="P186" s="126">
        <v>2</v>
      </c>
      <c r="Q186" s="126" t="s">
        <v>18</v>
      </c>
      <c r="R186" s="126">
        <v>0</v>
      </c>
      <c r="S186" s="126" t="s">
        <v>18</v>
      </c>
      <c r="T186" s="126" t="s">
        <v>1710</v>
      </c>
      <c r="U186" s="126"/>
      <c r="V186" s="126"/>
      <c r="W186" s="126" t="s">
        <v>32</v>
      </c>
      <c r="X186" s="126">
        <v>2.5550000000000002</v>
      </c>
      <c r="Y186" s="126">
        <v>164</v>
      </c>
      <c r="Z186" s="126">
        <v>2</v>
      </c>
      <c r="AA186" s="126">
        <v>0.15853658536585399</v>
      </c>
      <c r="AB186" s="126">
        <v>0.146341463414634</v>
      </c>
      <c r="AC186" s="126">
        <v>0.103658536585366</v>
      </c>
      <c r="AD186" s="126">
        <v>0.14024390243902399</v>
      </c>
      <c r="AE186" s="126">
        <v>4.2682926829268303E-2</v>
      </c>
      <c r="AF186" s="126">
        <v>4.8780487804878099E-2</v>
      </c>
      <c r="AG186" s="126">
        <v>0.16463414634146301</v>
      </c>
      <c r="AH186" s="126">
        <v>6.0975609756097601E-2</v>
      </c>
      <c r="AI186" s="126">
        <v>8.5365853658536606E-2</v>
      </c>
      <c r="AJ186" s="126">
        <v>4.2682926829268303E-2</v>
      </c>
      <c r="AK186" s="126">
        <v>0</v>
      </c>
      <c r="AL186" s="126">
        <v>0</v>
      </c>
      <c r="AM186" s="126"/>
    </row>
    <row r="187" spans="1:39">
      <c r="A187" s="126" t="s">
        <v>402</v>
      </c>
      <c r="B187" s="126" t="s">
        <v>403</v>
      </c>
      <c r="C187" s="126" t="s">
        <v>1711</v>
      </c>
      <c r="D187" s="126" t="s">
        <v>17</v>
      </c>
      <c r="E187" s="126">
        <v>15</v>
      </c>
      <c r="F187" s="126">
        <v>2.0970833333333299</v>
      </c>
      <c r="G187" s="126">
        <v>0.91666666666666685</v>
      </c>
      <c r="H187" s="126">
        <v>8.3333333333333301E-2</v>
      </c>
      <c r="I187" s="126">
        <v>0</v>
      </c>
      <c r="J187" s="126">
        <v>1</v>
      </c>
      <c r="K187" s="126" t="s">
        <v>33</v>
      </c>
      <c r="L187" s="126" t="s">
        <v>1816</v>
      </c>
      <c r="M187" s="126">
        <v>3</v>
      </c>
      <c r="N187" s="126" t="s">
        <v>32</v>
      </c>
      <c r="O187" s="126" t="s">
        <v>1812</v>
      </c>
      <c r="P187" s="126">
        <v>8</v>
      </c>
      <c r="Q187" s="126" t="s">
        <v>33</v>
      </c>
      <c r="R187" s="126">
        <v>2.4162499999999998</v>
      </c>
      <c r="S187" s="126" t="s">
        <v>32</v>
      </c>
      <c r="T187" s="126" t="s">
        <v>1711</v>
      </c>
      <c r="U187" s="126">
        <v>2.5566666666666702</v>
      </c>
      <c r="V187" s="126"/>
      <c r="W187" s="126" t="s">
        <v>32</v>
      </c>
      <c r="X187" s="126">
        <v>2.5375626423690201</v>
      </c>
      <c r="Y187" s="126">
        <v>439</v>
      </c>
      <c r="Z187" s="126">
        <v>15</v>
      </c>
      <c r="AA187" s="126">
        <v>0.143507972665148</v>
      </c>
      <c r="AB187" s="126">
        <v>9.7949886104783598E-2</v>
      </c>
      <c r="AC187" s="126">
        <v>0.123006833712984</v>
      </c>
      <c r="AD187" s="126">
        <v>0.157175398633257</v>
      </c>
      <c r="AE187" s="126">
        <v>9.1116173120728894E-2</v>
      </c>
      <c r="AF187" s="126">
        <v>7.2892938496583098E-2</v>
      </c>
      <c r="AG187" s="126">
        <v>0.123006833712984</v>
      </c>
      <c r="AH187" s="126">
        <v>6.3781321184510298E-2</v>
      </c>
      <c r="AI187" s="126">
        <v>6.6059225512528505E-2</v>
      </c>
      <c r="AJ187" s="126">
        <v>3.4168564920273301E-2</v>
      </c>
      <c r="AK187" s="126">
        <v>0</v>
      </c>
      <c r="AL187" s="126">
        <v>0</v>
      </c>
      <c r="AM187" s="126"/>
    </row>
    <row r="188" spans="1:39">
      <c r="A188" s="126" t="s">
        <v>404</v>
      </c>
      <c r="B188" s="126" t="s">
        <v>405</v>
      </c>
      <c r="C188" s="126" t="s">
        <v>1711</v>
      </c>
      <c r="D188" s="126" t="s">
        <v>17</v>
      </c>
      <c r="E188" s="126">
        <v>0</v>
      </c>
      <c r="F188" s="126"/>
      <c r="G188" s="126"/>
      <c r="H188" s="126"/>
      <c r="I188" s="126"/>
      <c r="J188" s="126">
        <v>0</v>
      </c>
      <c r="K188" s="126" t="s">
        <v>18</v>
      </c>
      <c r="L188" s="126"/>
      <c r="M188" s="126">
        <v>0</v>
      </c>
      <c r="N188" s="126" t="s">
        <v>18</v>
      </c>
      <c r="O188" s="126"/>
      <c r="P188" s="126">
        <v>0</v>
      </c>
      <c r="Q188" s="126" t="s">
        <v>18</v>
      </c>
      <c r="R188" s="126"/>
      <c r="S188" s="126" t="s">
        <v>18</v>
      </c>
      <c r="T188" s="126" t="s">
        <v>1710</v>
      </c>
      <c r="U188" s="126"/>
      <c r="V188" s="126"/>
      <c r="W188" s="126" t="s">
        <v>29</v>
      </c>
      <c r="X188" s="126">
        <v>3.67</v>
      </c>
      <c r="Y188" s="126">
        <v>1</v>
      </c>
      <c r="Z188" s="126"/>
      <c r="AA188" s="126">
        <v>0</v>
      </c>
      <c r="AB188" s="126">
        <v>1</v>
      </c>
      <c r="AC188" s="126">
        <v>0</v>
      </c>
      <c r="AD188" s="126">
        <v>0</v>
      </c>
      <c r="AE188" s="126">
        <v>0</v>
      </c>
      <c r="AF188" s="126">
        <v>0</v>
      </c>
      <c r="AG188" s="126">
        <v>0</v>
      </c>
      <c r="AH188" s="126">
        <v>0</v>
      </c>
      <c r="AI188" s="126">
        <v>0</v>
      </c>
      <c r="AJ188" s="126">
        <v>0</v>
      </c>
      <c r="AK188" s="126">
        <v>0</v>
      </c>
      <c r="AL188" s="126">
        <v>0</v>
      </c>
      <c r="AM188" s="126"/>
    </row>
    <row r="189" spans="1:39">
      <c r="A189" s="126" t="s">
        <v>406</v>
      </c>
      <c r="B189" s="126" t="s">
        <v>407</v>
      </c>
      <c r="C189" s="126" t="s">
        <v>1711</v>
      </c>
      <c r="D189" s="126" t="s">
        <v>17</v>
      </c>
      <c r="E189" s="126">
        <v>0</v>
      </c>
      <c r="F189" s="126"/>
      <c r="G189" s="126"/>
      <c r="H189" s="126"/>
      <c r="I189" s="126"/>
      <c r="J189" s="126">
        <v>0</v>
      </c>
      <c r="K189" s="126" t="s">
        <v>18</v>
      </c>
      <c r="L189" s="126"/>
      <c r="M189" s="126">
        <v>0</v>
      </c>
      <c r="N189" s="126" t="s">
        <v>18</v>
      </c>
      <c r="O189" s="126"/>
      <c r="P189" s="126">
        <v>0</v>
      </c>
      <c r="Q189" s="126" t="s">
        <v>18</v>
      </c>
      <c r="R189" s="126"/>
      <c r="S189" s="126" t="s">
        <v>18</v>
      </c>
      <c r="T189" s="126" t="s">
        <v>1710</v>
      </c>
      <c r="U189" s="126"/>
      <c r="V189" s="126"/>
      <c r="W189" s="126" t="s">
        <v>31</v>
      </c>
      <c r="X189" s="126">
        <v>2.9126315789473698</v>
      </c>
      <c r="Y189" s="126">
        <v>57</v>
      </c>
      <c r="Z189" s="126"/>
      <c r="AA189" s="126">
        <v>0.21052631578947401</v>
      </c>
      <c r="AB189" s="126">
        <v>0.157894736842105</v>
      </c>
      <c r="AC189" s="126">
        <v>7.0175438596491196E-2</v>
      </c>
      <c r="AD189" s="126">
        <v>0.21052631578947401</v>
      </c>
      <c r="AE189" s="126">
        <v>7.0175438596491196E-2</v>
      </c>
      <c r="AF189" s="126">
        <v>5.2631578947368397E-2</v>
      </c>
      <c r="AG189" s="126">
        <v>0.12280701754386</v>
      </c>
      <c r="AH189" s="126">
        <v>7.0175438596491196E-2</v>
      </c>
      <c r="AI189" s="126">
        <v>3.5087719298245598E-2</v>
      </c>
      <c r="AJ189" s="126">
        <v>0</v>
      </c>
      <c r="AK189" s="126">
        <v>0</v>
      </c>
      <c r="AL189" s="126">
        <v>0</v>
      </c>
      <c r="AM189" s="126"/>
    </row>
    <row r="190" spans="1:39">
      <c r="A190" s="126" t="s">
        <v>1467</v>
      </c>
      <c r="B190" s="126" t="s">
        <v>996</v>
      </c>
      <c r="C190" s="126" t="s">
        <v>1711</v>
      </c>
      <c r="D190" s="126" t="s">
        <v>17</v>
      </c>
      <c r="E190" s="126">
        <v>4</v>
      </c>
      <c r="F190" s="126">
        <v>1.5</v>
      </c>
      <c r="G190" s="126">
        <v>0.5</v>
      </c>
      <c r="H190" s="126">
        <v>0.5</v>
      </c>
      <c r="I190" s="126">
        <v>0</v>
      </c>
      <c r="J190" s="126">
        <v>0</v>
      </c>
      <c r="K190" s="126" t="s">
        <v>18</v>
      </c>
      <c r="L190" s="126"/>
      <c r="M190" s="126">
        <v>0</v>
      </c>
      <c r="N190" s="126" t="s">
        <v>18</v>
      </c>
      <c r="O190" s="126"/>
      <c r="P190" s="126">
        <v>2</v>
      </c>
      <c r="Q190" s="126" t="s">
        <v>25</v>
      </c>
      <c r="R190" s="126">
        <v>1.5</v>
      </c>
      <c r="S190" s="126" t="s">
        <v>18</v>
      </c>
      <c r="T190" s="126" t="s">
        <v>1712</v>
      </c>
      <c r="U190" s="126">
        <v>0</v>
      </c>
      <c r="V190" s="126"/>
      <c r="W190" s="126" t="s">
        <v>31</v>
      </c>
      <c r="X190" s="126">
        <v>2.8835999999999999</v>
      </c>
      <c r="Y190" s="126">
        <v>100</v>
      </c>
      <c r="Z190" s="126">
        <v>4</v>
      </c>
      <c r="AA190" s="126">
        <v>0.17</v>
      </c>
      <c r="AB190" s="126">
        <v>0.19</v>
      </c>
      <c r="AC190" s="126">
        <v>0.14000000000000001</v>
      </c>
      <c r="AD190" s="126">
        <v>0.18</v>
      </c>
      <c r="AE190" s="126">
        <v>0.09</v>
      </c>
      <c r="AF190" s="126">
        <v>0.06</v>
      </c>
      <c r="AG190" s="126">
        <v>0.06</v>
      </c>
      <c r="AH190" s="126">
        <v>0</v>
      </c>
      <c r="AI190" s="126">
        <v>0.02</v>
      </c>
      <c r="AJ190" s="126">
        <v>7.0000000000000007E-2</v>
      </c>
      <c r="AK190" s="126">
        <v>0</v>
      </c>
      <c r="AL190" s="126">
        <v>0</v>
      </c>
      <c r="AM190" s="126"/>
    </row>
    <row r="191" spans="1:39">
      <c r="A191" s="126" t="s">
        <v>1468</v>
      </c>
      <c r="B191" s="126" t="s">
        <v>999</v>
      </c>
      <c r="C191" s="126" t="s">
        <v>1711</v>
      </c>
      <c r="D191" s="126" t="s">
        <v>17</v>
      </c>
      <c r="E191" s="126">
        <v>0</v>
      </c>
      <c r="F191" s="126"/>
      <c r="G191" s="126"/>
      <c r="H191" s="126"/>
      <c r="I191" s="126"/>
      <c r="J191" s="126">
        <v>0</v>
      </c>
      <c r="K191" s="126" t="s">
        <v>18</v>
      </c>
      <c r="L191" s="126"/>
      <c r="M191" s="126">
        <v>0</v>
      </c>
      <c r="N191" s="126" t="s">
        <v>18</v>
      </c>
      <c r="O191" s="126"/>
      <c r="P191" s="126">
        <v>0</v>
      </c>
      <c r="Q191" s="126" t="s">
        <v>18</v>
      </c>
      <c r="R191" s="126"/>
      <c r="S191" s="126" t="s">
        <v>18</v>
      </c>
      <c r="T191" s="126" t="s">
        <v>1710</v>
      </c>
      <c r="U191" s="126"/>
      <c r="V191" s="126"/>
      <c r="W191" s="126" t="s">
        <v>31</v>
      </c>
      <c r="X191" s="126">
        <v>3.0818918918918894</v>
      </c>
      <c r="Y191" s="126">
        <v>37</v>
      </c>
      <c r="Z191" s="126"/>
      <c r="AA191" s="126">
        <v>0.27027027027027001</v>
      </c>
      <c r="AB191" s="126">
        <v>0.29729729729729698</v>
      </c>
      <c r="AC191" s="126">
        <v>5.4054054054054099E-2</v>
      </c>
      <c r="AD191" s="126">
        <v>0.162162162162162</v>
      </c>
      <c r="AE191" s="126">
        <v>2.7027027027027001E-2</v>
      </c>
      <c r="AF191" s="126">
        <v>2.7027027027027001E-2</v>
      </c>
      <c r="AG191" s="126">
        <v>5.4054054054054099E-2</v>
      </c>
      <c r="AH191" s="126">
        <v>0</v>
      </c>
      <c r="AI191" s="126">
        <v>0.108108108108108</v>
      </c>
      <c r="AJ191" s="126">
        <v>0</v>
      </c>
      <c r="AK191" s="126">
        <v>0</v>
      </c>
      <c r="AL191" s="126">
        <v>0</v>
      </c>
      <c r="AM191" s="126"/>
    </row>
    <row r="192" spans="1:39">
      <c r="A192" s="126" t="s">
        <v>408</v>
      </c>
      <c r="B192" s="126" t="s">
        <v>409</v>
      </c>
      <c r="C192" s="126" t="s">
        <v>1711</v>
      </c>
      <c r="D192" s="126" t="s">
        <v>17</v>
      </c>
      <c r="E192" s="126">
        <v>0</v>
      </c>
      <c r="F192" s="126"/>
      <c r="G192" s="126"/>
      <c r="H192" s="126"/>
      <c r="I192" s="126"/>
      <c r="J192" s="126">
        <v>0</v>
      </c>
      <c r="K192" s="126" t="s">
        <v>18</v>
      </c>
      <c r="L192" s="126"/>
      <c r="M192" s="126">
        <v>0</v>
      </c>
      <c r="N192" s="126" t="s">
        <v>18</v>
      </c>
      <c r="O192" s="126"/>
      <c r="P192" s="126">
        <v>0</v>
      </c>
      <c r="Q192" s="126" t="s">
        <v>18</v>
      </c>
      <c r="R192" s="126"/>
      <c r="S192" s="126" t="s">
        <v>18</v>
      </c>
      <c r="T192" s="126" t="s">
        <v>1710</v>
      </c>
      <c r="U192" s="126"/>
      <c r="V192" s="126"/>
      <c r="W192" s="126" t="s">
        <v>28</v>
      </c>
      <c r="X192" s="126">
        <v>4</v>
      </c>
      <c r="Y192" s="126">
        <v>7</v>
      </c>
      <c r="Z192" s="126"/>
      <c r="AA192" s="126">
        <v>1</v>
      </c>
      <c r="AB192" s="126">
        <v>0</v>
      </c>
      <c r="AC192" s="126">
        <v>0</v>
      </c>
      <c r="AD192" s="126">
        <v>0</v>
      </c>
      <c r="AE192" s="126">
        <v>0</v>
      </c>
      <c r="AF192" s="126">
        <v>0</v>
      </c>
      <c r="AG192" s="126">
        <v>0</v>
      </c>
      <c r="AH192" s="126">
        <v>0</v>
      </c>
      <c r="AI192" s="126">
        <v>0</v>
      </c>
      <c r="AJ192" s="126">
        <v>0</v>
      </c>
      <c r="AK192" s="126">
        <v>0</v>
      </c>
      <c r="AL192" s="126">
        <v>0</v>
      </c>
      <c r="AM192" s="126"/>
    </row>
    <row r="193" spans="1:39">
      <c r="A193" s="126" t="s">
        <v>410</v>
      </c>
      <c r="B193" s="126" t="s">
        <v>411</v>
      </c>
      <c r="C193" s="126" t="s">
        <v>1711</v>
      </c>
      <c r="D193" s="126" t="s">
        <v>17</v>
      </c>
      <c r="E193" s="126">
        <v>3</v>
      </c>
      <c r="F193" s="126">
        <v>3</v>
      </c>
      <c r="G193" s="126">
        <v>1</v>
      </c>
      <c r="H193" s="126">
        <v>0</v>
      </c>
      <c r="I193" s="126">
        <v>0</v>
      </c>
      <c r="J193" s="126">
        <v>0</v>
      </c>
      <c r="K193" s="126" t="s">
        <v>18</v>
      </c>
      <c r="L193" s="126"/>
      <c r="M193" s="126">
        <v>0</v>
      </c>
      <c r="N193" s="126" t="s">
        <v>18</v>
      </c>
      <c r="O193" s="126"/>
      <c r="P193" s="126">
        <v>2</v>
      </c>
      <c r="Q193" s="126" t="s">
        <v>31</v>
      </c>
      <c r="R193" s="126">
        <v>3</v>
      </c>
      <c r="S193" s="126" t="s">
        <v>32</v>
      </c>
      <c r="T193" s="126" t="s">
        <v>1715</v>
      </c>
      <c r="U193" s="126">
        <v>2.67</v>
      </c>
      <c r="V193" s="126"/>
      <c r="W193" s="126" t="s">
        <v>31</v>
      </c>
      <c r="X193" s="126">
        <v>2.93249180327869</v>
      </c>
      <c r="Y193" s="126">
        <v>305</v>
      </c>
      <c r="Z193" s="126">
        <v>3</v>
      </c>
      <c r="AA193" s="126">
        <v>0.38360655737704902</v>
      </c>
      <c r="AB193" s="126">
        <v>0.118032786885246</v>
      </c>
      <c r="AC193" s="126">
        <v>7.2131147540983598E-2</v>
      </c>
      <c r="AD193" s="126">
        <v>7.86885245901639E-2</v>
      </c>
      <c r="AE193" s="126">
        <v>6.2295081967213103E-2</v>
      </c>
      <c r="AF193" s="126">
        <v>3.2786885245901599E-2</v>
      </c>
      <c r="AG193" s="126">
        <v>0.101639344262295</v>
      </c>
      <c r="AH193" s="126">
        <v>4.2622950819672101E-2</v>
      </c>
      <c r="AI193" s="126">
        <v>2.9508196721311501E-2</v>
      </c>
      <c r="AJ193" s="126">
        <v>5.5737704918032802E-2</v>
      </c>
      <c r="AK193" s="126">
        <v>0</v>
      </c>
      <c r="AL193" s="126">
        <v>0</v>
      </c>
      <c r="AM193" s="126"/>
    </row>
    <row r="194" spans="1:39">
      <c r="A194" s="126" t="s">
        <v>412</v>
      </c>
      <c r="B194" s="126" t="s">
        <v>413</v>
      </c>
      <c r="C194" s="126" t="s">
        <v>1711</v>
      </c>
      <c r="D194" s="126" t="s">
        <v>17</v>
      </c>
      <c r="E194" s="126">
        <v>0</v>
      </c>
      <c r="F194" s="126"/>
      <c r="G194" s="126"/>
      <c r="H194" s="126"/>
      <c r="I194" s="126"/>
      <c r="J194" s="126">
        <v>0</v>
      </c>
      <c r="K194" s="126" t="s">
        <v>18</v>
      </c>
      <c r="L194" s="126"/>
      <c r="M194" s="126">
        <v>0</v>
      </c>
      <c r="N194" s="126" t="s">
        <v>18</v>
      </c>
      <c r="O194" s="126"/>
      <c r="P194" s="126">
        <v>0</v>
      </c>
      <c r="Q194" s="126" t="s">
        <v>18</v>
      </c>
      <c r="R194" s="126"/>
      <c r="S194" s="126" t="s">
        <v>18</v>
      </c>
      <c r="T194" s="126" t="s">
        <v>1710</v>
      </c>
      <c r="U194" s="126"/>
      <c r="V194" s="126"/>
      <c r="W194" s="126" t="s">
        <v>30</v>
      </c>
      <c r="X194" s="126">
        <v>3.3127272727272699</v>
      </c>
      <c r="Y194" s="126">
        <v>33</v>
      </c>
      <c r="Z194" s="126"/>
      <c r="AA194" s="126">
        <v>0.51515151515151503</v>
      </c>
      <c r="AB194" s="126">
        <v>3.03030303030303E-2</v>
      </c>
      <c r="AC194" s="126">
        <v>0.12121212121212099</v>
      </c>
      <c r="AD194" s="126">
        <v>0.12121212121212099</v>
      </c>
      <c r="AE194" s="126">
        <v>6.0606060606060601E-2</v>
      </c>
      <c r="AF194" s="126">
        <v>9.0909090909090898E-2</v>
      </c>
      <c r="AG194" s="126">
        <v>0</v>
      </c>
      <c r="AH194" s="126">
        <v>0</v>
      </c>
      <c r="AI194" s="126">
        <v>3.03030303030303E-2</v>
      </c>
      <c r="AJ194" s="126">
        <v>3.03030303030303E-2</v>
      </c>
      <c r="AK194" s="126">
        <v>0</v>
      </c>
      <c r="AL194" s="126">
        <v>0</v>
      </c>
      <c r="AM194" s="126"/>
    </row>
    <row r="195" spans="1:39">
      <c r="A195" s="126" t="s">
        <v>1574</v>
      </c>
      <c r="B195" s="126" t="s">
        <v>1817</v>
      </c>
      <c r="C195" s="126" t="s">
        <v>1711</v>
      </c>
      <c r="D195" s="126" t="s">
        <v>17</v>
      </c>
      <c r="E195" s="126">
        <v>0</v>
      </c>
      <c r="F195" s="126"/>
      <c r="G195" s="126"/>
      <c r="H195" s="126"/>
      <c r="I195" s="126"/>
      <c r="J195" s="126">
        <v>0</v>
      </c>
      <c r="K195" s="126" t="s">
        <v>18</v>
      </c>
      <c r="L195" s="126"/>
      <c r="M195" s="126">
        <v>0</v>
      </c>
      <c r="N195" s="126" t="s">
        <v>18</v>
      </c>
      <c r="O195" s="126"/>
      <c r="P195" s="126">
        <v>0</v>
      </c>
      <c r="Q195" s="126" t="s">
        <v>18</v>
      </c>
      <c r="R195" s="126"/>
      <c r="S195" s="126" t="s">
        <v>18</v>
      </c>
      <c r="T195" s="126" t="s">
        <v>1710</v>
      </c>
      <c r="U195" s="126"/>
      <c r="V195" s="126"/>
      <c r="W195" s="126" t="s">
        <v>30</v>
      </c>
      <c r="X195" s="126">
        <v>3.2233333333333301</v>
      </c>
      <c r="Y195" s="126">
        <v>6</v>
      </c>
      <c r="Z195" s="126"/>
      <c r="AA195" s="126">
        <v>0.5</v>
      </c>
      <c r="AB195" s="126">
        <v>0.33333333333333298</v>
      </c>
      <c r="AC195" s="126">
        <v>0</v>
      </c>
      <c r="AD195" s="126">
        <v>0</v>
      </c>
      <c r="AE195" s="126">
        <v>0</v>
      </c>
      <c r="AF195" s="126">
        <v>0</v>
      </c>
      <c r="AG195" s="126">
        <v>0</v>
      </c>
      <c r="AH195" s="126">
        <v>0</v>
      </c>
      <c r="AI195" s="126">
        <v>0.16666666666666699</v>
      </c>
      <c r="AJ195" s="126">
        <v>0</v>
      </c>
      <c r="AK195" s="126">
        <v>0</v>
      </c>
      <c r="AL195" s="126">
        <v>0</v>
      </c>
      <c r="AM195" s="126"/>
    </row>
    <row r="196" spans="1:39">
      <c r="A196" s="126" t="s">
        <v>8</v>
      </c>
      <c r="B196" s="126" t="s">
        <v>1539</v>
      </c>
      <c r="C196" s="126"/>
      <c r="D196" s="126" t="s">
        <v>9</v>
      </c>
      <c r="E196" s="126"/>
      <c r="F196" s="126"/>
      <c r="G196" s="126"/>
      <c r="H196" s="126"/>
      <c r="I196" s="126"/>
      <c r="J196" s="126"/>
      <c r="K196" s="126" t="s">
        <v>1943</v>
      </c>
      <c r="L196" s="126"/>
      <c r="M196" s="126"/>
      <c r="N196" s="126" t="s">
        <v>1667</v>
      </c>
      <c r="O196" s="126"/>
      <c r="P196" s="126"/>
      <c r="Q196" s="126" t="s">
        <v>1668</v>
      </c>
      <c r="R196" s="126"/>
      <c r="S196" s="126" t="s">
        <v>1944</v>
      </c>
      <c r="T196" s="126"/>
      <c r="U196" s="126"/>
      <c r="V196" s="126"/>
      <c r="W196" s="126" t="s">
        <v>1669</v>
      </c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</row>
    <row r="197" spans="1:39">
      <c r="A197" s="126" t="s">
        <v>414</v>
      </c>
      <c r="B197" s="126" t="s">
        <v>415</v>
      </c>
      <c r="C197" s="126" t="s">
        <v>1712</v>
      </c>
      <c r="D197" s="126" t="s">
        <v>14</v>
      </c>
      <c r="E197" s="126">
        <v>14</v>
      </c>
      <c r="F197" s="126">
        <v>0.4975</v>
      </c>
      <c r="G197" s="126">
        <v>0.25</v>
      </c>
      <c r="H197" s="126">
        <v>0.75</v>
      </c>
      <c r="I197" s="126">
        <v>0</v>
      </c>
      <c r="J197" s="126">
        <v>0</v>
      </c>
      <c r="K197" s="126" t="s">
        <v>18</v>
      </c>
      <c r="L197" s="126"/>
      <c r="M197" s="126">
        <v>0</v>
      </c>
      <c r="N197" s="126" t="s">
        <v>18</v>
      </c>
      <c r="O197" s="126"/>
      <c r="P197" s="126">
        <v>13</v>
      </c>
      <c r="Q197" s="126" t="s">
        <v>18</v>
      </c>
      <c r="R197" s="126">
        <v>0.459230769230769</v>
      </c>
      <c r="S197" s="126" t="s">
        <v>34</v>
      </c>
      <c r="T197" s="126" t="s">
        <v>1715</v>
      </c>
      <c r="U197" s="126">
        <v>1.99</v>
      </c>
      <c r="V197" s="126"/>
      <c r="W197" s="126" t="s">
        <v>34</v>
      </c>
      <c r="X197" s="126">
        <v>1.5232323232323199</v>
      </c>
      <c r="Y197" s="126">
        <v>495</v>
      </c>
      <c r="Z197" s="126">
        <v>14</v>
      </c>
      <c r="AA197" s="126">
        <v>0</v>
      </c>
      <c r="AB197" s="126">
        <v>0</v>
      </c>
      <c r="AC197" s="126">
        <v>0</v>
      </c>
      <c r="AD197" s="126">
        <v>0</v>
      </c>
      <c r="AE197" s="126">
        <v>0</v>
      </c>
      <c r="AF197" s="126">
        <v>0</v>
      </c>
      <c r="AG197" s="126">
        <v>0</v>
      </c>
      <c r="AH197" s="126">
        <v>0</v>
      </c>
      <c r="AI197" s="126">
        <v>0.153535353535354</v>
      </c>
      <c r="AJ197" s="126">
        <v>6.4646464646464702E-2</v>
      </c>
      <c r="AK197" s="126">
        <v>0.76161616161616197</v>
      </c>
      <c r="AL197" s="126">
        <v>0</v>
      </c>
      <c r="AM197" s="126"/>
    </row>
    <row r="198" spans="1:39">
      <c r="A198" s="126" t="s">
        <v>416</v>
      </c>
      <c r="B198" s="126" t="s">
        <v>417</v>
      </c>
      <c r="C198" s="126" t="s">
        <v>1715</v>
      </c>
      <c r="D198" s="126" t="s">
        <v>17</v>
      </c>
      <c r="E198" s="126">
        <v>2</v>
      </c>
      <c r="F198" s="126"/>
      <c r="G198" s="126"/>
      <c r="H198" s="126"/>
      <c r="I198" s="126"/>
      <c r="J198" s="126">
        <v>0</v>
      </c>
      <c r="K198" s="126" t="s">
        <v>18</v>
      </c>
      <c r="L198" s="126"/>
      <c r="M198" s="126">
        <v>0</v>
      </c>
      <c r="N198" s="126" t="s">
        <v>18</v>
      </c>
      <c r="O198" s="126"/>
      <c r="P198" s="126">
        <v>0</v>
      </c>
      <c r="Q198" s="126" t="s">
        <v>18</v>
      </c>
      <c r="R198" s="126"/>
      <c r="S198" s="126" t="s">
        <v>29</v>
      </c>
      <c r="T198" s="126" t="s">
        <v>1712</v>
      </c>
      <c r="U198" s="126">
        <v>3.67</v>
      </c>
      <c r="V198" s="126"/>
      <c r="W198" s="126" t="s">
        <v>31</v>
      </c>
      <c r="X198" s="126">
        <v>2.88936507936508</v>
      </c>
      <c r="Y198" s="126">
        <v>63</v>
      </c>
      <c r="Z198" s="126">
        <v>2</v>
      </c>
      <c r="AA198" s="126">
        <v>0.41269841269841306</v>
      </c>
      <c r="AB198" s="126">
        <v>0.11111111111111099</v>
      </c>
      <c r="AC198" s="126">
        <v>6.3492063492063502E-2</v>
      </c>
      <c r="AD198" s="126">
        <v>1.58730158730159E-2</v>
      </c>
      <c r="AE198" s="126">
        <v>0.126984126984127</v>
      </c>
      <c r="AF198" s="126">
        <v>3.1746031746031703E-2</v>
      </c>
      <c r="AG198" s="126">
        <v>7.9365079365079402E-2</v>
      </c>
      <c r="AH198" s="126">
        <v>0</v>
      </c>
      <c r="AI198" s="126">
        <v>0.11111111111111099</v>
      </c>
      <c r="AJ198" s="126">
        <v>4.7619047619047603E-2</v>
      </c>
      <c r="AK198" s="126">
        <v>0</v>
      </c>
      <c r="AL198" s="126">
        <v>0</v>
      </c>
      <c r="AM198" s="126"/>
    </row>
    <row r="199" spans="1:39">
      <c r="A199" s="126" t="s">
        <v>418</v>
      </c>
      <c r="B199" s="126" t="s">
        <v>419</v>
      </c>
      <c r="C199" s="126" t="s">
        <v>1711</v>
      </c>
      <c r="D199" s="126" t="s">
        <v>17</v>
      </c>
      <c r="E199" s="126">
        <v>1</v>
      </c>
      <c r="F199" s="126">
        <v>0</v>
      </c>
      <c r="G199" s="126">
        <v>0</v>
      </c>
      <c r="H199" s="126">
        <v>1</v>
      </c>
      <c r="I199" s="126">
        <v>0</v>
      </c>
      <c r="J199" s="126">
        <v>0</v>
      </c>
      <c r="K199" s="126" t="s">
        <v>18</v>
      </c>
      <c r="L199" s="126"/>
      <c r="M199" s="126">
        <v>0</v>
      </c>
      <c r="N199" s="126" t="s">
        <v>18</v>
      </c>
      <c r="O199" s="126"/>
      <c r="P199" s="126">
        <v>1</v>
      </c>
      <c r="Q199" s="126" t="s">
        <v>18</v>
      </c>
      <c r="R199" s="126">
        <v>0</v>
      </c>
      <c r="S199" s="126" t="s">
        <v>18</v>
      </c>
      <c r="T199" s="126" t="s">
        <v>1710</v>
      </c>
      <c r="U199" s="126"/>
      <c r="V199" s="126"/>
      <c r="W199" s="126" t="s">
        <v>31</v>
      </c>
      <c r="X199" s="126">
        <v>2.9213725490196101</v>
      </c>
      <c r="Y199" s="126">
        <v>51</v>
      </c>
      <c r="Z199" s="126">
        <v>1</v>
      </c>
      <c r="AA199" s="126">
        <v>0.35294117647058798</v>
      </c>
      <c r="AB199" s="126">
        <v>5.8823529411764698E-2</v>
      </c>
      <c r="AC199" s="126">
        <v>9.8039215686274495E-2</v>
      </c>
      <c r="AD199" s="126">
        <v>0.15686274509803899</v>
      </c>
      <c r="AE199" s="126">
        <v>3.9215686274509803E-2</v>
      </c>
      <c r="AF199" s="126">
        <v>5.8823529411764698E-2</v>
      </c>
      <c r="AG199" s="126">
        <v>0.11764705882352899</v>
      </c>
      <c r="AH199" s="126">
        <v>1.9607843137254905E-2</v>
      </c>
      <c r="AI199" s="126">
        <v>9.8039215686274495E-2</v>
      </c>
      <c r="AJ199" s="126">
        <v>0</v>
      </c>
      <c r="AK199" s="126">
        <v>0</v>
      </c>
      <c r="AL199" s="126">
        <v>0</v>
      </c>
      <c r="AM199" s="126"/>
    </row>
    <row r="200" spans="1:39">
      <c r="A200" s="126" t="s">
        <v>420</v>
      </c>
      <c r="B200" s="126" t="s">
        <v>421</v>
      </c>
      <c r="C200" s="126" t="s">
        <v>1715</v>
      </c>
      <c r="D200" s="126" t="s">
        <v>17</v>
      </c>
      <c r="E200" s="126">
        <v>0</v>
      </c>
      <c r="F200" s="126"/>
      <c r="G200" s="126"/>
      <c r="H200" s="126"/>
      <c r="I200" s="126"/>
      <c r="J200" s="126">
        <v>0</v>
      </c>
      <c r="K200" s="126" t="s">
        <v>18</v>
      </c>
      <c r="L200" s="126"/>
      <c r="M200" s="126">
        <v>0</v>
      </c>
      <c r="N200" s="126" t="s">
        <v>18</v>
      </c>
      <c r="O200" s="126"/>
      <c r="P200" s="126">
        <v>0</v>
      </c>
      <c r="Q200" s="126" t="s">
        <v>18</v>
      </c>
      <c r="R200" s="126"/>
      <c r="S200" s="126" t="s">
        <v>18</v>
      </c>
      <c r="T200" s="126" t="s">
        <v>1710</v>
      </c>
      <c r="U200" s="126"/>
      <c r="V200" s="126"/>
      <c r="W200" s="126" t="s">
        <v>30</v>
      </c>
      <c r="X200" s="126">
        <v>3.4660000000000002</v>
      </c>
      <c r="Y200" s="126">
        <v>5</v>
      </c>
      <c r="Z200" s="126"/>
      <c r="AA200" s="126">
        <v>0.6</v>
      </c>
      <c r="AB200" s="126">
        <v>0</v>
      </c>
      <c r="AC200" s="126">
        <v>0</v>
      </c>
      <c r="AD200" s="126">
        <v>0.2</v>
      </c>
      <c r="AE200" s="126">
        <v>0</v>
      </c>
      <c r="AF200" s="126">
        <v>0.2</v>
      </c>
      <c r="AG200" s="126">
        <v>0</v>
      </c>
      <c r="AH200" s="126">
        <v>0</v>
      </c>
      <c r="AI200" s="126">
        <v>0</v>
      </c>
      <c r="AJ200" s="126">
        <v>0</v>
      </c>
      <c r="AK200" s="126">
        <v>0</v>
      </c>
      <c r="AL200" s="126">
        <v>0</v>
      </c>
      <c r="AM200" s="126"/>
    </row>
    <row r="201" spans="1:39">
      <c r="A201" s="126" t="s">
        <v>422</v>
      </c>
      <c r="B201" s="126" t="s">
        <v>423</v>
      </c>
      <c r="C201" s="126" t="s">
        <v>1715</v>
      </c>
      <c r="D201" s="126" t="s">
        <v>17</v>
      </c>
      <c r="E201" s="126">
        <v>2</v>
      </c>
      <c r="F201" s="126">
        <v>4.49591280653951E-2</v>
      </c>
      <c r="G201" s="126">
        <v>0.5</v>
      </c>
      <c r="H201" s="126">
        <v>0.5</v>
      </c>
      <c r="I201" s="126">
        <v>0</v>
      </c>
      <c r="J201" s="126">
        <v>0</v>
      </c>
      <c r="K201" s="126" t="s">
        <v>18</v>
      </c>
      <c r="L201" s="126"/>
      <c r="M201" s="126">
        <v>0</v>
      </c>
      <c r="N201" s="126" t="s">
        <v>18</v>
      </c>
      <c r="O201" s="126"/>
      <c r="P201" s="126">
        <v>0</v>
      </c>
      <c r="Q201" s="126" t="s">
        <v>18</v>
      </c>
      <c r="R201" s="126"/>
      <c r="S201" s="126" t="s">
        <v>18</v>
      </c>
      <c r="T201" s="126" t="s">
        <v>1710</v>
      </c>
      <c r="U201" s="126"/>
      <c r="V201" s="126"/>
      <c r="W201" s="126" t="s">
        <v>29</v>
      </c>
      <c r="X201" s="126">
        <v>3.6930769230769198</v>
      </c>
      <c r="Y201" s="126">
        <v>13</v>
      </c>
      <c r="Z201" s="126">
        <v>2</v>
      </c>
      <c r="AA201" s="126">
        <v>0.53846153846153799</v>
      </c>
      <c r="AB201" s="126">
        <v>0.230769230769231</v>
      </c>
      <c r="AC201" s="126">
        <v>0</v>
      </c>
      <c r="AD201" s="126">
        <v>0.230769230769231</v>
      </c>
      <c r="AE201" s="126">
        <v>0</v>
      </c>
      <c r="AF201" s="126">
        <v>0</v>
      </c>
      <c r="AG201" s="126">
        <v>0</v>
      </c>
      <c r="AH201" s="126">
        <v>0</v>
      </c>
      <c r="AI201" s="126">
        <v>0</v>
      </c>
      <c r="AJ201" s="126">
        <v>0</v>
      </c>
      <c r="AK201" s="126">
        <v>0</v>
      </c>
      <c r="AL201" s="126">
        <v>0</v>
      </c>
      <c r="AM201" s="126"/>
    </row>
    <row r="202" spans="1:39">
      <c r="A202" s="126" t="s">
        <v>424</v>
      </c>
      <c r="B202" s="126" t="s">
        <v>425</v>
      </c>
      <c r="C202" s="126" t="s">
        <v>1715</v>
      </c>
      <c r="D202" s="126" t="s">
        <v>17</v>
      </c>
      <c r="E202" s="126">
        <v>1</v>
      </c>
      <c r="F202" s="126">
        <v>8.99182561307902E-2</v>
      </c>
      <c r="G202" s="126">
        <v>1</v>
      </c>
      <c r="H202" s="126">
        <v>0</v>
      </c>
      <c r="I202" s="126">
        <v>0</v>
      </c>
      <c r="J202" s="126">
        <v>0</v>
      </c>
      <c r="K202" s="126" t="s">
        <v>18</v>
      </c>
      <c r="L202" s="126"/>
      <c r="M202" s="126">
        <v>0</v>
      </c>
      <c r="N202" s="126" t="s">
        <v>18</v>
      </c>
      <c r="O202" s="126"/>
      <c r="P202" s="126">
        <v>0</v>
      </c>
      <c r="Q202" s="126" t="s">
        <v>18</v>
      </c>
      <c r="R202" s="126"/>
      <c r="S202" s="126" t="s">
        <v>18</v>
      </c>
      <c r="T202" s="126" t="s">
        <v>1710</v>
      </c>
      <c r="U202" s="126"/>
      <c r="V202" s="126"/>
      <c r="W202" s="126" t="s">
        <v>29</v>
      </c>
      <c r="X202" s="126">
        <v>3.6675</v>
      </c>
      <c r="Y202" s="126">
        <v>8</v>
      </c>
      <c r="Z202" s="126">
        <v>1</v>
      </c>
      <c r="AA202" s="126">
        <v>0.625</v>
      </c>
      <c r="AB202" s="126">
        <v>0.125</v>
      </c>
      <c r="AC202" s="126">
        <v>0</v>
      </c>
      <c r="AD202" s="126">
        <v>0.125</v>
      </c>
      <c r="AE202" s="126">
        <v>0.125</v>
      </c>
      <c r="AF202" s="126">
        <v>0</v>
      </c>
      <c r="AG202" s="126">
        <v>0</v>
      </c>
      <c r="AH202" s="126">
        <v>0</v>
      </c>
      <c r="AI202" s="126">
        <v>0</v>
      </c>
      <c r="AJ202" s="126">
        <v>0</v>
      </c>
      <c r="AK202" s="126">
        <v>0</v>
      </c>
      <c r="AL202" s="126">
        <v>0</v>
      </c>
      <c r="AM202" s="126"/>
    </row>
    <row r="203" spans="1:39">
      <c r="A203" s="126" t="s">
        <v>426</v>
      </c>
      <c r="B203" s="126" t="s">
        <v>427</v>
      </c>
      <c r="C203" s="126" t="s">
        <v>1711</v>
      </c>
      <c r="D203" s="126" t="s">
        <v>17</v>
      </c>
      <c r="E203" s="126">
        <v>0</v>
      </c>
      <c r="F203" s="126"/>
      <c r="G203" s="126"/>
      <c r="H203" s="126"/>
      <c r="I203" s="126"/>
      <c r="J203" s="126">
        <v>0</v>
      </c>
      <c r="K203" s="126" t="s">
        <v>18</v>
      </c>
      <c r="L203" s="126"/>
      <c r="M203" s="126">
        <v>0</v>
      </c>
      <c r="N203" s="126" t="s">
        <v>18</v>
      </c>
      <c r="O203" s="126"/>
      <c r="P203" s="126">
        <v>0</v>
      </c>
      <c r="Q203" s="126" t="s">
        <v>18</v>
      </c>
      <c r="R203" s="126"/>
      <c r="S203" s="126" t="s">
        <v>18</v>
      </c>
      <c r="T203" s="126" t="s">
        <v>1710</v>
      </c>
      <c r="U203" s="126"/>
      <c r="V203" s="126"/>
      <c r="W203" s="126" t="s">
        <v>32</v>
      </c>
      <c r="X203" s="126">
        <v>2.7969565217391299</v>
      </c>
      <c r="Y203" s="126">
        <v>46</v>
      </c>
      <c r="Z203" s="126"/>
      <c r="AA203" s="126">
        <v>0.26086956521739102</v>
      </c>
      <c r="AB203" s="126">
        <v>0.15217391304347799</v>
      </c>
      <c r="AC203" s="126">
        <v>0.108695652173913</v>
      </c>
      <c r="AD203" s="126">
        <v>0.108695652173913</v>
      </c>
      <c r="AE203" s="126">
        <v>2.1739130434782601E-2</v>
      </c>
      <c r="AF203" s="126">
        <v>0.108695652173913</v>
      </c>
      <c r="AG203" s="126">
        <v>6.5217391304347797E-2</v>
      </c>
      <c r="AH203" s="126">
        <v>6.5217391304347797E-2</v>
      </c>
      <c r="AI203" s="126">
        <v>2.1739130434782601E-2</v>
      </c>
      <c r="AJ203" s="126">
        <v>8.6956521739130405E-2</v>
      </c>
      <c r="AK203" s="126">
        <v>0</v>
      </c>
      <c r="AL203" s="126">
        <v>0</v>
      </c>
      <c r="AM203" s="126"/>
    </row>
    <row r="204" spans="1:39">
      <c r="A204" s="126" t="s">
        <v>428</v>
      </c>
      <c r="B204" s="126" t="s">
        <v>429</v>
      </c>
      <c r="C204" s="126" t="s">
        <v>1715</v>
      </c>
      <c r="D204" s="126" t="s">
        <v>17</v>
      </c>
      <c r="E204" s="126">
        <v>1</v>
      </c>
      <c r="F204" s="126">
        <v>0</v>
      </c>
      <c r="G204" s="126">
        <v>0</v>
      </c>
      <c r="H204" s="126">
        <v>1</v>
      </c>
      <c r="I204" s="126">
        <v>0</v>
      </c>
      <c r="J204" s="126">
        <v>0</v>
      </c>
      <c r="K204" s="126" t="s">
        <v>18</v>
      </c>
      <c r="L204" s="126"/>
      <c r="M204" s="126">
        <v>0</v>
      </c>
      <c r="N204" s="126" t="s">
        <v>18</v>
      </c>
      <c r="O204" s="126"/>
      <c r="P204" s="126">
        <v>1</v>
      </c>
      <c r="Q204" s="126" t="s">
        <v>18</v>
      </c>
      <c r="R204" s="126">
        <v>0</v>
      </c>
      <c r="S204" s="126" t="s">
        <v>18</v>
      </c>
      <c r="T204" s="126" t="s">
        <v>1710</v>
      </c>
      <c r="U204" s="126"/>
      <c r="V204" s="126"/>
      <c r="W204" s="126" t="s">
        <v>29</v>
      </c>
      <c r="X204" s="126">
        <v>3.5953571428571398</v>
      </c>
      <c r="Y204" s="126">
        <v>28</v>
      </c>
      <c r="Z204" s="126">
        <v>1</v>
      </c>
      <c r="AA204" s="126">
        <v>0.78571428571428603</v>
      </c>
      <c r="AB204" s="126">
        <v>3.5714285714285698E-2</v>
      </c>
      <c r="AC204" s="126">
        <v>0</v>
      </c>
      <c r="AD204" s="126">
        <v>0.107142857142857</v>
      </c>
      <c r="AE204" s="126">
        <v>0</v>
      </c>
      <c r="AF204" s="126">
        <v>0</v>
      </c>
      <c r="AG204" s="126">
        <v>0</v>
      </c>
      <c r="AH204" s="126">
        <v>0</v>
      </c>
      <c r="AI204" s="126">
        <v>3.5714285714285698E-2</v>
      </c>
      <c r="AJ204" s="126">
        <v>3.5714285714285698E-2</v>
      </c>
      <c r="AK204" s="126">
        <v>0</v>
      </c>
      <c r="AL204" s="126">
        <v>0</v>
      </c>
      <c r="AM204" s="126"/>
    </row>
    <row r="205" spans="1:39">
      <c r="A205" s="126" t="s">
        <v>430</v>
      </c>
      <c r="B205" s="126" t="s">
        <v>431</v>
      </c>
      <c r="C205" s="126" t="s">
        <v>1715</v>
      </c>
      <c r="D205" s="126" t="s">
        <v>17</v>
      </c>
      <c r="E205" s="126">
        <v>0</v>
      </c>
      <c r="F205" s="126"/>
      <c r="G205" s="126"/>
      <c r="H205" s="126"/>
      <c r="I205" s="126"/>
      <c r="J205" s="126">
        <v>0</v>
      </c>
      <c r="K205" s="126" t="s">
        <v>18</v>
      </c>
      <c r="L205" s="126"/>
      <c r="M205" s="126">
        <v>0</v>
      </c>
      <c r="N205" s="126" t="s">
        <v>18</v>
      </c>
      <c r="O205" s="126"/>
      <c r="P205" s="126">
        <v>0</v>
      </c>
      <c r="Q205" s="126" t="s">
        <v>18</v>
      </c>
      <c r="R205" s="126"/>
      <c r="S205" s="126" t="s">
        <v>18</v>
      </c>
      <c r="T205" s="126" t="s">
        <v>1710</v>
      </c>
      <c r="U205" s="126"/>
      <c r="V205" s="126"/>
      <c r="W205" s="126" t="s">
        <v>30</v>
      </c>
      <c r="X205" s="126">
        <v>3.44458333333333</v>
      </c>
      <c r="Y205" s="126">
        <v>24</v>
      </c>
      <c r="Z205" s="126"/>
      <c r="AA205" s="126">
        <v>0.75</v>
      </c>
      <c r="AB205" s="126">
        <v>4.1666666666666699E-2</v>
      </c>
      <c r="AC205" s="126">
        <v>0</v>
      </c>
      <c r="AD205" s="126">
        <v>4.1666666666666699E-2</v>
      </c>
      <c r="AE205" s="126">
        <v>0</v>
      </c>
      <c r="AF205" s="126">
        <v>0</v>
      </c>
      <c r="AG205" s="126">
        <v>8.3333333333333301E-2</v>
      </c>
      <c r="AH205" s="126">
        <v>0</v>
      </c>
      <c r="AI205" s="126">
        <v>4.1666666666666699E-2</v>
      </c>
      <c r="AJ205" s="126">
        <v>4.1666666666666699E-2</v>
      </c>
      <c r="AK205" s="126">
        <v>0</v>
      </c>
      <c r="AL205" s="126">
        <v>0</v>
      </c>
      <c r="AM205" s="126"/>
    </row>
    <row r="206" spans="1:39">
      <c r="A206" s="126" t="s">
        <v>432</v>
      </c>
      <c r="B206" s="126" t="s">
        <v>433</v>
      </c>
      <c r="C206" s="126" t="s">
        <v>1712</v>
      </c>
      <c r="D206" s="126" t="s">
        <v>17</v>
      </c>
      <c r="E206" s="126">
        <v>1</v>
      </c>
      <c r="F206" s="126">
        <v>-8.2500000000000004E-2</v>
      </c>
      <c r="G206" s="126">
        <v>0</v>
      </c>
      <c r="H206" s="126">
        <v>0</v>
      </c>
      <c r="I206" s="126">
        <v>1</v>
      </c>
      <c r="J206" s="126">
        <v>0</v>
      </c>
      <c r="K206" s="126" t="s">
        <v>18</v>
      </c>
      <c r="L206" s="126"/>
      <c r="M206" s="126">
        <v>0</v>
      </c>
      <c r="N206" s="126" t="s">
        <v>18</v>
      </c>
      <c r="O206" s="126"/>
      <c r="P206" s="126">
        <v>0</v>
      </c>
      <c r="Q206" s="126" t="s">
        <v>18</v>
      </c>
      <c r="R206" s="126"/>
      <c r="S206" s="126" t="s">
        <v>18</v>
      </c>
      <c r="T206" s="126" t="s">
        <v>1710</v>
      </c>
      <c r="U206" s="126"/>
      <c r="V206" s="126"/>
      <c r="W206" s="126" t="s">
        <v>29</v>
      </c>
      <c r="X206" s="126">
        <v>3.6241935483871002</v>
      </c>
      <c r="Y206" s="126">
        <v>31</v>
      </c>
      <c r="Z206" s="126">
        <v>1</v>
      </c>
      <c r="AA206" s="126">
        <v>0.51612903225806495</v>
      </c>
      <c r="AB206" s="126">
        <v>0.225806451612903</v>
      </c>
      <c r="AC206" s="126">
        <v>9.6774193548387094E-2</v>
      </c>
      <c r="AD206" s="126">
        <v>9.6774193548387094E-2</v>
      </c>
      <c r="AE206" s="126">
        <v>3.2258064516128997E-2</v>
      </c>
      <c r="AF206" s="126">
        <v>0</v>
      </c>
      <c r="AG206" s="126">
        <v>0</v>
      </c>
      <c r="AH206" s="126">
        <v>3.2258064516128997E-2</v>
      </c>
      <c r="AI206" s="126">
        <v>0</v>
      </c>
      <c r="AJ206" s="126">
        <v>0</v>
      </c>
      <c r="AK206" s="126">
        <v>0</v>
      </c>
      <c r="AL206" s="126">
        <v>0</v>
      </c>
      <c r="AM206" s="126"/>
    </row>
    <row r="207" spans="1:39">
      <c r="A207" s="126" t="s">
        <v>434</v>
      </c>
      <c r="B207" s="126" t="s">
        <v>435</v>
      </c>
      <c r="C207" s="126" t="s">
        <v>1712</v>
      </c>
      <c r="D207" s="126" t="s">
        <v>17</v>
      </c>
      <c r="E207" s="126">
        <v>0</v>
      </c>
      <c r="F207" s="126"/>
      <c r="G207" s="126"/>
      <c r="H207" s="126"/>
      <c r="I207" s="126"/>
      <c r="J207" s="126">
        <v>0</v>
      </c>
      <c r="K207" s="126" t="s">
        <v>18</v>
      </c>
      <c r="L207" s="126"/>
      <c r="M207" s="126">
        <v>0</v>
      </c>
      <c r="N207" s="126" t="s">
        <v>18</v>
      </c>
      <c r="O207" s="126"/>
      <c r="P207" s="126">
        <v>0</v>
      </c>
      <c r="Q207" s="126" t="s">
        <v>18</v>
      </c>
      <c r="R207" s="126"/>
      <c r="S207" s="126" t="s">
        <v>18</v>
      </c>
      <c r="T207" s="126" t="s">
        <v>1710</v>
      </c>
      <c r="U207" s="126"/>
      <c r="V207" s="126"/>
      <c r="W207" s="126" t="s">
        <v>32</v>
      </c>
      <c r="X207" s="126">
        <v>2.7878787878787894</v>
      </c>
      <c r="Y207" s="126">
        <v>33</v>
      </c>
      <c r="Z207" s="126"/>
      <c r="AA207" s="126">
        <v>0.18181818181818199</v>
      </c>
      <c r="AB207" s="126">
        <v>0.18181818181818199</v>
      </c>
      <c r="AC207" s="126">
        <v>0.18181818181818199</v>
      </c>
      <c r="AD207" s="126">
        <v>0.15151515151515199</v>
      </c>
      <c r="AE207" s="126">
        <v>3.03030303030303E-2</v>
      </c>
      <c r="AF207" s="126">
        <v>3.03030303030303E-2</v>
      </c>
      <c r="AG207" s="126">
        <v>3.03030303030303E-2</v>
      </c>
      <c r="AH207" s="126">
        <v>6.0606060606060601E-2</v>
      </c>
      <c r="AI207" s="126">
        <v>6.0606060606060601E-2</v>
      </c>
      <c r="AJ207" s="126">
        <v>6.0606060606060601E-2</v>
      </c>
      <c r="AK207" s="126">
        <v>3.03030303030303E-2</v>
      </c>
      <c r="AL207" s="126">
        <v>0</v>
      </c>
      <c r="AM207" s="126"/>
    </row>
    <row r="208" spans="1:39">
      <c r="A208" s="126" t="s">
        <v>436</v>
      </c>
      <c r="B208" s="126" t="s">
        <v>437</v>
      </c>
      <c r="C208" s="126" t="s">
        <v>1712</v>
      </c>
      <c r="D208" s="126" t="s">
        <v>17</v>
      </c>
      <c r="E208" s="126">
        <v>1</v>
      </c>
      <c r="F208" s="126">
        <v>0</v>
      </c>
      <c r="G208" s="126">
        <v>0</v>
      </c>
      <c r="H208" s="126">
        <v>1</v>
      </c>
      <c r="I208" s="126">
        <v>0</v>
      </c>
      <c r="J208" s="126">
        <v>0</v>
      </c>
      <c r="K208" s="126" t="s">
        <v>18</v>
      </c>
      <c r="L208" s="126"/>
      <c r="M208" s="126">
        <v>0</v>
      </c>
      <c r="N208" s="126" t="s">
        <v>18</v>
      </c>
      <c r="O208" s="126"/>
      <c r="P208" s="126">
        <v>0</v>
      </c>
      <c r="Q208" s="126" t="s">
        <v>18</v>
      </c>
      <c r="R208" s="126"/>
      <c r="S208" s="126" t="s">
        <v>18</v>
      </c>
      <c r="T208" s="126" t="s">
        <v>1710</v>
      </c>
      <c r="U208" s="126"/>
      <c r="V208" s="126"/>
      <c r="W208" s="126" t="s">
        <v>30</v>
      </c>
      <c r="X208" s="126">
        <v>3.4538888888888901</v>
      </c>
      <c r="Y208" s="126">
        <v>36</v>
      </c>
      <c r="Z208" s="126">
        <v>1</v>
      </c>
      <c r="AA208" s="126">
        <v>0.36111111111111094</v>
      </c>
      <c r="AB208" s="126">
        <v>0.22222222222222199</v>
      </c>
      <c r="AC208" s="126">
        <v>0.16666666666666699</v>
      </c>
      <c r="AD208" s="126">
        <v>0.16666666666666699</v>
      </c>
      <c r="AE208" s="126">
        <v>2.7777777777777801E-2</v>
      </c>
      <c r="AF208" s="126">
        <v>2.7777777777777801E-2</v>
      </c>
      <c r="AG208" s="126">
        <v>0</v>
      </c>
      <c r="AH208" s="126">
        <v>0</v>
      </c>
      <c r="AI208" s="126">
        <v>0</v>
      </c>
      <c r="AJ208" s="126">
        <v>2.7777777777777801E-2</v>
      </c>
      <c r="AK208" s="126">
        <v>0</v>
      </c>
      <c r="AL208" s="126">
        <v>0</v>
      </c>
      <c r="AM208" s="126"/>
    </row>
    <row r="209" spans="1:39">
      <c r="A209" s="126" t="s">
        <v>438</v>
      </c>
      <c r="B209" s="126" t="s">
        <v>439</v>
      </c>
      <c r="C209" s="126" t="s">
        <v>1712</v>
      </c>
      <c r="D209" s="126" t="s">
        <v>17</v>
      </c>
      <c r="E209" s="126">
        <v>0</v>
      </c>
      <c r="F209" s="126"/>
      <c r="G209" s="126"/>
      <c r="H209" s="126"/>
      <c r="I209" s="126"/>
      <c r="J209" s="126">
        <v>0</v>
      </c>
      <c r="K209" s="126" t="s">
        <v>18</v>
      </c>
      <c r="L209" s="126"/>
      <c r="M209" s="126">
        <v>0</v>
      </c>
      <c r="N209" s="126" t="s">
        <v>18</v>
      </c>
      <c r="O209" s="126"/>
      <c r="P209" s="126">
        <v>0</v>
      </c>
      <c r="Q209" s="126" t="s">
        <v>18</v>
      </c>
      <c r="R209" s="126"/>
      <c r="S209" s="126" t="s">
        <v>18</v>
      </c>
      <c r="T209" s="126" t="s">
        <v>1710</v>
      </c>
      <c r="U209" s="126"/>
      <c r="V209" s="126"/>
      <c r="W209" s="126" t="s">
        <v>31</v>
      </c>
      <c r="X209" s="126">
        <v>3</v>
      </c>
      <c r="Y209" s="126">
        <v>36</v>
      </c>
      <c r="Z209" s="126"/>
      <c r="AA209" s="126">
        <v>0.33333333333333298</v>
      </c>
      <c r="AB209" s="126">
        <v>0.13888888888888901</v>
      </c>
      <c r="AC209" s="126">
        <v>8.3333333333333301E-2</v>
      </c>
      <c r="AD209" s="126">
        <v>0.11111111111111099</v>
      </c>
      <c r="AE209" s="126">
        <v>5.5555555555555601E-2</v>
      </c>
      <c r="AF209" s="126">
        <v>0.11111111111111099</v>
      </c>
      <c r="AG209" s="126">
        <v>2.7777777777777801E-2</v>
      </c>
      <c r="AH209" s="126">
        <v>2.7777777777777801E-2</v>
      </c>
      <c r="AI209" s="126">
        <v>0</v>
      </c>
      <c r="AJ209" s="126">
        <v>8.3333333333333301E-2</v>
      </c>
      <c r="AK209" s="126">
        <v>2.7777777777777801E-2</v>
      </c>
      <c r="AL209" s="126">
        <v>0</v>
      </c>
      <c r="AM209" s="126"/>
    </row>
    <row r="210" spans="1:39">
      <c r="A210" s="126" t="s">
        <v>440</v>
      </c>
      <c r="B210" s="126" t="s">
        <v>441</v>
      </c>
      <c r="C210" s="126" t="s">
        <v>1715</v>
      </c>
      <c r="D210" s="126" t="s">
        <v>17</v>
      </c>
      <c r="E210" s="126">
        <v>2</v>
      </c>
      <c r="F210" s="126">
        <v>0</v>
      </c>
      <c r="G210" s="126">
        <v>0</v>
      </c>
      <c r="H210" s="126">
        <v>1</v>
      </c>
      <c r="I210" s="126">
        <v>0</v>
      </c>
      <c r="J210" s="126">
        <v>0</v>
      </c>
      <c r="K210" s="126" t="s">
        <v>18</v>
      </c>
      <c r="L210" s="126"/>
      <c r="M210" s="126">
        <v>0</v>
      </c>
      <c r="N210" s="126" t="s">
        <v>18</v>
      </c>
      <c r="O210" s="126"/>
      <c r="P210" s="126">
        <v>0</v>
      </c>
      <c r="Q210" s="126" t="s">
        <v>18</v>
      </c>
      <c r="R210" s="126"/>
      <c r="S210" s="126" t="s">
        <v>28</v>
      </c>
      <c r="T210" s="126" t="s">
        <v>1715</v>
      </c>
      <c r="U210" s="126">
        <v>4</v>
      </c>
      <c r="V210" s="126"/>
      <c r="W210" s="126" t="s">
        <v>29</v>
      </c>
      <c r="X210" s="126">
        <v>3.6729629629629601</v>
      </c>
      <c r="Y210" s="126">
        <v>54</v>
      </c>
      <c r="Z210" s="126">
        <v>2</v>
      </c>
      <c r="AA210" s="126">
        <v>0.87037037037037013</v>
      </c>
      <c r="AB210" s="126">
        <v>3.7037037037037E-2</v>
      </c>
      <c r="AC210" s="126">
        <v>0</v>
      </c>
      <c r="AD210" s="126">
        <v>1.85185185185185E-2</v>
      </c>
      <c r="AE210" s="126">
        <v>0</v>
      </c>
      <c r="AF210" s="126">
        <v>0</v>
      </c>
      <c r="AG210" s="126">
        <v>0</v>
      </c>
      <c r="AH210" s="126">
        <v>0</v>
      </c>
      <c r="AI210" s="126">
        <v>1.85185185185185E-2</v>
      </c>
      <c r="AJ210" s="126">
        <v>5.5555555555555601E-2</v>
      </c>
      <c r="AK210" s="126">
        <v>0</v>
      </c>
      <c r="AL210" s="126">
        <v>0</v>
      </c>
      <c r="AM210" s="126"/>
    </row>
    <row r="211" spans="1:39">
      <c r="A211" s="126" t="s">
        <v>442</v>
      </c>
      <c r="B211" s="126" t="s">
        <v>443</v>
      </c>
      <c r="C211" s="126" t="s">
        <v>1711</v>
      </c>
      <c r="D211" s="126" t="s">
        <v>17</v>
      </c>
      <c r="E211" s="126">
        <v>1</v>
      </c>
      <c r="F211" s="126">
        <v>0</v>
      </c>
      <c r="G211" s="126">
        <v>0</v>
      </c>
      <c r="H211" s="126">
        <v>1</v>
      </c>
      <c r="I211" s="126">
        <v>0</v>
      </c>
      <c r="J211" s="126">
        <v>0</v>
      </c>
      <c r="K211" s="126" t="s">
        <v>18</v>
      </c>
      <c r="L211" s="126"/>
      <c r="M211" s="126">
        <v>0</v>
      </c>
      <c r="N211" s="126" t="s">
        <v>18</v>
      </c>
      <c r="O211" s="126"/>
      <c r="P211" s="126">
        <v>1</v>
      </c>
      <c r="Q211" s="126" t="s">
        <v>18</v>
      </c>
      <c r="R211" s="126">
        <v>0</v>
      </c>
      <c r="S211" s="126" t="s">
        <v>18</v>
      </c>
      <c r="T211" s="126" t="s">
        <v>1710</v>
      </c>
      <c r="U211" s="126"/>
      <c r="V211" s="126"/>
      <c r="W211" s="126" t="s">
        <v>30</v>
      </c>
      <c r="X211" s="126">
        <v>3.2607317073170701</v>
      </c>
      <c r="Y211" s="126">
        <v>41</v>
      </c>
      <c r="Z211" s="126">
        <v>1</v>
      </c>
      <c r="AA211" s="126">
        <v>0.26829268292682901</v>
      </c>
      <c r="AB211" s="126">
        <v>0.292682926829268</v>
      </c>
      <c r="AC211" s="126">
        <v>0.146341463414634</v>
      </c>
      <c r="AD211" s="126">
        <v>7.317073170731711E-2</v>
      </c>
      <c r="AE211" s="126">
        <v>7.317073170731711E-2</v>
      </c>
      <c r="AF211" s="126">
        <v>4.8780487804878099E-2</v>
      </c>
      <c r="AG211" s="126">
        <v>2.4390243902439001E-2</v>
      </c>
      <c r="AH211" s="126">
        <v>4.8780487804878099E-2</v>
      </c>
      <c r="AI211" s="126">
        <v>2.4390243902439001E-2</v>
      </c>
      <c r="AJ211" s="126">
        <v>0</v>
      </c>
      <c r="AK211" s="126">
        <v>0</v>
      </c>
      <c r="AL211" s="126">
        <v>0</v>
      </c>
      <c r="AM211" s="126"/>
    </row>
    <row r="212" spans="1:39">
      <c r="A212" s="126" t="s">
        <v>444</v>
      </c>
      <c r="B212" s="126" t="s">
        <v>445</v>
      </c>
      <c r="C212" s="126" t="s">
        <v>1711</v>
      </c>
      <c r="D212" s="126" t="s">
        <v>17</v>
      </c>
      <c r="E212" s="126">
        <v>1</v>
      </c>
      <c r="F212" s="126"/>
      <c r="G212" s="126"/>
      <c r="H212" s="126"/>
      <c r="I212" s="126"/>
      <c r="J212" s="126">
        <v>0</v>
      </c>
      <c r="K212" s="126" t="s">
        <v>18</v>
      </c>
      <c r="L212" s="126"/>
      <c r="M212" s="126">
        <v>0</v>
      </c>
      <c r="N212" s="126" t="s">
        <v>18</v>
      </c>
      <c r="O212" s="126"/>
      <c r="P212" s="126">
        <v>0</v>
      </c>
      <c r="Q212" s="126" t="s">
        <v>18</v>
      </c>
      <c r="R212" s="126"/>
      <c r="S212" s="126" t="s">
        <v>21</v>
      </c>
      <c r="T212" s="126" t="s">
        <v>1715</v>
      </c>
      <c r="U212" s="126">
        <v>2</v>
      </c>
      <c r="V212" s="126"/>
      <c r="W212" s="126" t="s">
        <v>31</v>
      </c>
      <c r="X212" s="126">
        <v>3.15090909090909</v>
      </c>
      <c r="Y212" s="126">
        <v>33</v>
      </c>
      <c r="Z212" s="126">
        <v>1</v>
      </c>
      <c r="AA212" s="126">
        <v>0.24242424242424199</v>
      </c>
      <c r="AB212" s="126">
        <v>0.15151515151515199</v>
      </c>
      <c r="AC212" s="126">
        <v>0.30303030303030298</v>
      </c>
      <c r="AD212" s="126">
        <v>0.12121212121212099</v>
      </c>
      <c r="AE212" s="126">
        <v>0</v>
      </c>
      <c r="AF212" s="126">
        <v>3.03030303030303E-2</v>
      </c>
      <c r="AG212" s="126">
        <v>9.0909090909090898E-2</v>
      </c>
      <c r="AH212" s="126">
        <v>0</v>
      </c>
      <c r="AI212" s="126">
        <v>3.03030303030303E-2</v>
      </c>
      <c r="AJ212" s="126">
        <v>3.03030303030303E-2</v>
      </c>
      <c r="AK212" s="126">
        <v>0</v>
      </c>
      <c r="AL212" s="126">
        <v>0</v>
      </c>
      <c r="AM212" s="126"/>
    </row>
    <row r="213" spans="1:39">
      <c r="A213" s="126" t="s">
        <v>446</v>
      </c>
      <c r="B213" s="126" t="s">
        <v>447</v>
      </c>
      <c r="C213" s="126" t="s">
        <v>1711</v>
      </c>
      <c r="D213" s="126" t="s">
        <v>17</v>
      </c>
      <c r="E213" s="126">
        <v>3</v>
      </c>
      <c r="F213" s="126">
        <v>0</v>
      </c>
      <c r="G213" s="126">
        <v>0</v>
      </c>
      <c r="H213" s="126">
        <v>1</v>
      </c>
      <c r="I213" s="126">
        <v>0</v>
      </c>
      <c r="J213" s="126">
        <v>0</v>
      </c>
      <c r="K213" s="126" t="s">
        <v>18</v>
      </c>
      <c r="L213" s="126"/>
      <c r="M213" s="126">
        <v>0</v>
      </c>
      <c r="N213" s="126" t="s">
        <v>18</v>
      </c>
      <c r="O213" s="126"/>
      <c r="P213" s="126">
        <v>1</v>
      </c>
      <c r="Q213" s="126" t="s">
        <v>18</v>
      </c>
      <c r="R213" s="126">
        <v>0</v>
      </c>
      <c r="S213" s="126" t="s">
        <v>18</v>
      </c>
      <c r="T213" s="126" t="s">
        <v>1710</v>
      </c>
      <c r="U213" s="126"/>
      <c r="V213" s="126"/>
      <c r="W213" s="126" t="s">
        <v>30</v>
      </c>
      <c r="X213" s="126">
        <v>3.3343478260869599</v>
      </c>
      <c r="Y213" s="126">
        <v>23</v>
      </c>
      <c r="Z213" s="126">
        <v>3</v>
      </c>
      <c r="AA213" s="126">
        <v>0.434782608695652</v>
      </c>
      <c r="AB213" s="126">
        <v>0.173913043478261</v>
      </c>
      <c r="AC213" s="126">
        <v>8.6956521739130405E-2</v>
      </c>
      <c r="AD213" s="126">
        <v>0</v>
      </c>
      <c r="AE213" s="126">
        <v>0.217391304347826</v>
      </c>
      <c r="AF213" s="126">
        <v>0</v>
      </c>
      <c r="AG213" s="126">
        <v>4.3478260869565202E-2</v>
      </c>
      <c r="AH213" s="126">
        <v>0</v>
      </c>
      <c r="AI213" s="126">
        <v>4.3478260869565202E-2</v>
      </c>
      <c r="AJ213" s="126">
        <v>0</v>
      </c>
      <c r="AK213" s="126">
        <v>0</v>
      </c>
      <c r="AL213" s="126">
        <v>0</v>
      </c>
      <c r="AM213" s="126"/>
    </row>
    <row r="214" spans="1:39">
      <c r="A214" s="126" t="s">
        <v>448</v>
      </c>
      <c r="B214" s="126" t="s">
        <v>449</v>
      </c>
      <c r="C214" s="126" t="s">
        <v>1711</v>
      </c>
      <c r="D214" s="126" t="s">
        <v>17</v>
      </c>
      <c r="E214" s="126">
        <v>4</v>
      </c>
      <c r="F214" s="126">
        <v>6.21329776643128E-3</v>
      </c>
      <c r="G214" s="126">
        <v>0.33333333333333298</v>
      </c>
      <c r="H214" s="126">
        <v>0.33333333333333298</v>
      </c>
      <c r="I214" s="126">
        <v>0.33333333333333298</v>
      </c>
      <c r="J214" s="126">
        <v>0</v>
      </c>
      <c r="K214" s="126" t="s">
        <v>18</v>
      </c>
      <c r="L214" s="126"/>
      <c r="M214" s="126">
        <v>0</v>
      </c>
      <c r="N214" s="126" t="s">
        <v>18</v>
      </c>
      <c r="O214" s="126"/>
      <c r="P214" s="126">
        <v>0</v>
      </c>
      <c r="Q214" s="126" t="s">
        <v>18</v>
      </c>
      <c r="R214" s="126"/>
      <c r="S214" s="126" t="s">
        <v>21</v>
      </c>
      <c r="T214" s="126" t="s">
        <v>1715</v>
      </c>
      <c r="U214" s="126">
        <v>2</v>
      </c>
      <c r="V214" s="126"/>
      <c r="W214" s="126" t="s">
        <v>31</v>
      </c>
      <c r="X214" s="126">
        <v>3</v>
      </c>
      <c r="Y214" s="126">
        <v>18</v>
      </c>
      <c r="Z214" s="126">
        <v>4</v>
      </c>
      <c r="AA214" s="126">
        <v>0.33333333333333298</v>
      </c>
      <c r="AB214" s="126">
        <v>0.16666666666666699</v>
      </c>
      <c r="AC214" s="126">
        <v>0.11111111111111099</v>
      </c>
      <c r="AD214" s="126">
        <v>0.11111111111111099</v>
      </c>
      <c r="AE214" s="126">
        <v>0</v>
      </c>
      <c r="AF214" s="126">
        <v>5.5555555555555601E-2</v>
      </c>
      <c r="AG214" s="126">
        <v>0.11111111111111099</v>
      </c>
      <c r="AH214" s="126">
        <v>0</v>
      </c>
      <c r="AI214" s="126">
        <v>5.5555555555555601E-2</v>
      </c>
      <c r="AJ214" s="126">
        <v>5.5555555555555601E-2</v>
      </c>
      <c r="AK214" s="126">
        <v>0</v>
      </c>
      <c r="AL214" s="126">
        <v>0</v>
      </c>
      <c r="AM214" s="126"/>
    </row>
    <row r="215" spans="1:39">
      <c r="A215" s="126" t="s">
        <v>450</v>
      </c>
      <c r="B215" s="126" t="s">
        <v>451</v>
      </c>
      <c r="C215" s="126" t="s">
        <v>1715</v>
      </c>
      <c r="D215" s="126" t="s">
        <v>17</v>
      </c>
      <c r="E215" s="126">
        <v>0</v>
      </c>
      <c r="F215" s="126"/>
      <c r="G215" s="126"/>
      <c r="H215" s="126"/>
      <c r="I215" s="126"/>
      <c r="J215" s="126">
        <v>0</v>
      </c>
      <c r="K215" s="126" t="s">
        <v>18</v>
      </c>
      <c r="L215" s="126"/>
      <c r="M215" s="126">
        <v>0</v>
      </c>
      <c r="N215" s="126" t="s">
        <v>18</v>
      </c>
      <c r="O215" s="126"/>
      <c r="P215" s="126">
        <v>0</v>
      </c>
      <c r="Q215" s="126" t="s">
        <v>18</v>
      </c>
      <c r="R215" s="126"/>
      <c r="S215" s="126" t="s">
        <v>18</v>
      </c>
      <c r="T215" s="126" t="s">
        <v>1710</v>
      </c>
      <c r="U215" s="126"/>
      <c r="V215" s="126"/>
      <c r="W215" s="126" t="s">
        <v>28</v>
      </c>
      <c r="X215" s="126">
        <v>3.8666666666666698</v>
      </c>
      <c r="Y215" s="126">
        <v>15</v>
      </c>
      <c r="Z215" s="126"/>
      <c r="AA215" s="126">
        <v>0.8</v>
      </c>
      <c r="AB215" s="126">
        <v>6.6666666666666693E-2</v>
      </c>
      <c r="AC215" s="126">
        <v>6.6666666666666693E-2</v>
      </c>
      <c r="AD215" s="126">
        <v>6.6666666666666693E-2</v>
      </c>
      <c r="AE215" s="126">
        <v>0</v>
      </c>
      <c r="AF215" s="126">
        <v>0</v>
      </c>
      <c r="AG215" s="126">
        <v>0</v>
      </c>
      <c r="AH215" s="126">
        <v>0</v>
      </c>
      <c r="AI215" s="126">
        <v>0</v>
      </c>
      <c r="AJ215" s="126">
        <v>0</v>
      </c>
      <c r="AK215" s="126">
        <v>0</v>
      </c>
      <c r="AL215" s="126">
        <v>0</v>
      </c>
      <c r="AM215" s="126"/>
    </row>
    <row r="216" spans="1:39">
      <c r="A216" s="126" t="s">
        <v>452</v>
      </c>
      <c r="B216" s="126" t="s">
        <v>453</v>
      </c>
      <c r="C216" s="126" t="s">
        <v>1715</v>
      </c>
      <c r="D216" s="126" t="s">
        <v>17</v>
      </c>
      <c r="E216" s="126">
        <v>1</v>
      </c>
      <c r="F216" s="126"/>
      <c r="G216" s="126"/>
      <c r="H216" s="126"/>
      <c r="I216" s="126"/>
      <c r="J216" s="126">
        <v>0</v>
      </c>
      <c r="K216" s="126" t="s">
        <v>18</v>
      </c>
      <c r="L216" s="126"/>
      <c r="M216" s="126">
        <v>0</v>
      </c>
      <c r="N216" s="126" t="s">
        <v>18</v>
      </c>
      <c r="O216" s="126"/>
      <c r="P216" s="126">
        <v>0</v>
      </c>
      <c r="Q216" s="126" t="s">
        <v>18</v>
      </c>
      <c r="R216" s="126"/>
      <c r="S216" s="126" t="s">
        <v>31</v>
      </c>
      <c r="T216" s="126" t="s">
        <v>1715</v>
      </c>
      <c r="U216" s="126">
        <v>3</v>
      </c>
      <c r="V216" s="126"/>
      <c r="W216" s="126" t="s">
        <v>29</v>
      </c>
      <c r="X216" s="126">
        <v>3.6363636363636398</v>
      </c>
      <c r="Y216" s="126">
        <v>11</v>
      </c>
      <c r="Z216" s="126">
        <v>1</v>
      </c>
      <c r="AA216" s="126">
        <v>0.90909090909090895</v>
      </c>
      <c r="AB216" s="126">
        <v>0</v>
      </c>
      <c r="AC216" s="126">
        <v>0</v>
      </c>
      <c r="AD216" s="126">
        <v>0</v>
      </c>
      <c r="AE216" s="126">
        <v>0</v>
      </c>
      <c r="AF216" s="126">
        <v>0</v>
      </c>
      <c r="AG216" s="126">
        <v>0</v>
      </c>
      <c r="AH216" s="126">
        <v>0</v>
      </c>
      <c r="AI216" s="126">
        <v>0</v>
      </c>
      <c r="AJ216" s="126">
        <v>9.0909090909090898E-2</v>
      </c>
      <c r="AK216" s="126">
        <v>0</v>
      </c>
      <c r="AL216" s="126">
        <v>0</v>
      </c>
      <c r="AM216" s="126"/>
    </row>
    <row r="217" spans="1:39">
      <c r="A217" s="126" t="s">
        <v>454</v>
      </c>
      <c r="B217" s="126" t="s">
        <v>455</v>
      </c>
      <c r="C217" s="126" t="s">
        <v>1711</v>
      </c>
      <c r="D217" s="126" t="s">
        <v>17</v>
      </c>
      <c r="E217" s="126">
        <v>1</v>
      </c>
      <c r="F217" s="126">
        <v>0</v>
      </c>
      <c r="G217" s="126">
        <v>0</v>
      </c>
      <c r="H217" s="126">
        <v>1</v>
      </c>
      <c r="I217" s="126">
        <v>0</v>
      </c>
      <c r="J217" s="126">
        <v>0</v>
      </c>
      <c r="K217" s="126" t="s">
        <v>18</v>
      </c>
      <c r="L217" s="126"/>
      <c r="M217" s="126">
        <v>0</v>
      </c>
      <c r="N217" s="126" t="s">
        <v>18</v>
      </c>
      <c r="O217" s="126"/>
      <c r="P217" s="126">
        <v>1</v>
      </c>
      <c r="Q217" s="126" t="s">
        <v>18</v>
      </c>
      <c r="R217" s="126">
        <v>0</v>
      </c>
      <c r="S217" s="126" t="s">
        <v>18</v>
      </c>
      <c r="T217" s="126" t="s">
        <v>1710</v>
      </c>
      <c r="U217" s="126"/>
      <c r="V217" s="126"/>
      <c r="W217" s="126" t="s">
        <v>30</v>
      </c>
      <c r="X217" s="126">
        <v>3.4389473684210499</v>
      </c>
      <c r="Y217" s="126">
        <v>19</v>
      </c>
      <c r="Z217" s="126">
        <v>1</v>
      </c>
      <c r="AA217" s="126">
        <v>0.47368421052631599</v>
      </c>
      <c r="AB217" s="126">
        <v>0.157894736842105</v>
      </c>
      <c r="AC217" s="126">
        <v>5.2631578947368397E-2</v>
      </c>
      <c r="AD217" s="126">
        <v>0.26315789473684198</v>
      </c>
      <c r="AE217" s="126">
        <v>0</v>
      </c>
      <c r="AF217" s="126">
        <v>0</v>
      </c>
      <c r="AG217" s="126">
        <v>0</v>
      </c>
      <c r="AH217" s="126">
        <v>0</v>
      </c>
      <c r="AI217" s="126">
        <v>5.2631578947368397E-2</v>
      </c>
      <c r="AJ217" s="126">
        <v>0</v>
      </c>
      <c r="AK217" s="126">
        <v>0</v>
      </c>
      <c r="AL217" s="126">
        <v>0</v>
      </c>
      <c r="AM217" s="126"/>
    </row>
    <row r="218" spans="1:39">
      <c r="A218" s="126" t="s">
        <v>456</v>
      </c>
      <c r="B218" s="126" t="s">
        <v>457</v>
      </c>
      <c r="C218" s="126" t="s">
        <v>1711</v>
      </c>
      <c r="D218" s="126" t="s">
        <v>17</v>
      </c>
      <c r="E218" s="126">
        <v>0</v>
      </c>
      <c r="F218" s="126"/>
      <c r="G218" s="126"/>
      <c r="H218" s="126"/>
      <c r="I218" s="126"/>
      <c r="J218" s="126">
        <v>0</v>
      </c>
      <c r="K218" s="126" t="s">
        <v>18</v>
      </c>
      <c r="L218" s="126"/>
      <c r="M218" s="126">
        <v>0</v>
      </c>
      <c r="N218" s="126" t="s">
        <v>18</v>
      </c>
      <c r="O218" s="126"/>
      <c r="P218" s="126">
        <v>0</v>
      </c>
      <c r="Q218" s="126" t="s">
        <v>18</v>
      </c>
      <c r="R218" s="126"/>
      <c r="S218" s="126" t="s">
        <v>18</v>
      </c>
      <c r="T218" s="126" t="s">
        <v>1710</v>
      </c>
      <c r="U218" s="126"/>
      <c r="V218" s="126"/>
      <c r="W218" s="126" t="s">
        <v>30</v>
      </c>
      <c r="X218" s="126">
        <v>3.3141176470588198</v>
      </c>
      <c r="Y218" s="126">
        <v>17</v>
      </c>
      <c r="Z218" s="126"/>
      <c r="AA218" s="126">
        <v>0.52941176470588203</v>
      </c>
      <c r="AB218" s="126">
        <v>5.8823529411764698E-2</v>
      </c>
      <c r="AC218" s="126">
        <v>5.8823529411764698E-2</v>
      </c>
      <c r="AD218" s="126">
        <v>0.11764705882352899</v>
      </c>
      <c r="AE218" s="126">
        <v>0.11764705882352899</v>
      </c>
      <c r="AF218" s="126">
        <v>0</v>
      </c>
      <c r="AG218" s="126">
        <v>5.8823529411764698E-2</v>
      </c>
      <c r="AH218" s="126">
        <v>0</v>
      </c>
      <c r="AI218" s="126">
        <v>5.8823529411764698E-2</v>
      </c>
      <c r="AJ218" s="126">
        <v>0</v>
      </c>
      <c r="AK218" s="126">
        <v>0</v>
      </c>
      <c r="AL218" s="126">
        <v>0</v>
      </c>
      <c r="AM218" s="126"/>
    </row>
    <row r="219" spans="1:39">
      <c r="A219" s="126" t="s">
        <v>458</v>
      </c>
      <c r="B219" s="126" t="s">
        <v>459</v>
      </c>
      <c r="C219" s="126" t="s">
        <v>1715</v>
      </c>
      <c r="D219" s="126" t="s">
        <v>17</v>
      </c>
      <c r="E219" s="126">
        <v>1</v>
      </c>
      <c r="F219" s="126">
        <v>0</v>
      </c>
      <c r="G219" s="126">
        <v>0</v>
      </c>
      <c r="H219" s="126">
        <v>1</v>
      </c>
      <c r="I219" s="126">
        <v>0</v>
      </c>
      <c r="J219" s="126">
        <v>0</v>
      </c>
      <c r="K219" s="126" t="s">
        <v>18</v>
      </c>
      <c r="L219" s="126"/>
      <c r="M219" s="126">
        <v>0</v>
      </c>
      <c r="N219" s="126" t="s">
        <v>18</v>
      </c>
      <c r="O219" s="126"/>
      <c r="P219" s="126">
        <v>0</v>
      </c>
      <c r="Q219" s="126" t="s">
        <v>18</v>
      </c>
      <c r="R219" s="126"/>
      <c r="S219" s="126" t="s">
        <v>18</v>
      </c>
      <c r="T219" s="126" t="s">
        <v>1710</v>
      </c>
      <c r="U219" s="126"/>
      <c r="V219" s="126"/>
      <c r="W219" s="126" t="s">
        <v>28</v>
      </c>
      <c r="X219" s="126">
        <v>4</v>
      </c>
      <c r="Y219" s="126">
        <v>7</v>
      </c>
      <c r="Z219" s="126">
        <v>1</v>
      </c>
      <c r="AA219" s="126">
        <v>1</v>
      </c>
      <c r="AB219" s="126">
        <v>0</v>
      </c>
      <c r="AC219" s="126">
        <v>0</v>
      </c>
      <c r="AD219" s="126">
        <v>0</v>
      </c>
      <c r="AE219" s="126">
        <v>0</v>
      </c>
      <c r="AF219" s="126">
        <v>0</v>
      </c>
      <c r="AG219" s="126">
        <v>0</v>
      </c>
      <c r="AH219" s="126">
        <v>0</v>
      </c>
      <c r="AI219" s="126">
        <v>0</v>
      </c>
      <c r="AJ219" s="126">
        <v>0</v>
      </c>
      <c r="AK219" s="126">
        <v>0</v>
      </c>
      <c r="AL219" s="126">
        <v>0</v>
      </c>
      <c r="AM219" s="126"/>
    </row>
    <row r="220" spans="1:39">
      <c r="A220" s="126" t="s">
        <v>1573</v>
      </c>
      <c r="B220" s="126" t="s">
        <v>1819</v>
      </c>
      <c r="C220" s="126" t="s">
        <v>1712</v>
      </c>
      <c r="D220" s="126" t="s">
        <v>17</v>
      </c>
      <c r="E220" s="126">
        <v>0</v>
      </c>
      <c r="F220" s="126"/>
      <c r="G220" s="126"/>
      <c r="H220" s="126"/>
      <c r="I220" s="126"/>
      <c r="J220" s="126">
        <v>0</v>
      </c>
      <c r="K220" s="126" t="s">
        <v>18</v>
      </c>
      <c r="L220" s="126"/>
      <c r="M220" s="126">
        <v>0</v>
      </c>
      <c r="N220" s="126" t="s">
        <v>18</v>
      </c>
      <c r="O220" s="126"/>
      <c r="P220" s="126">
        <v>0</v>
      </c>
      <c r="Q220" s="126" t="s">
        <v>18</v>
      </c>
      <c r="R220" s="126"/>
      <c r="S220" s="126" t="s">
        <v>18</v>
      </c>
      <c r="T220" s="126" t="s">
        <v>1710</v>
      </c>
      <c r="U220" s="126"/>
      <c r="V220" s="126"/>
      <c r="W220" s="126" t="s">
        <v>30</v>
      </c>
      <c r="X220" s="126">
        <v>3.4433333333333298</v>
      </c>
      <c r="Y220" s="126">
        <v>3</v>
      </c>
      <c r="Z220" s="126"/>
      <c r="AA220" s="126">
        <v>0.33333333333333298</v>
      </c>
      <c r="AB220" s="126">
        <v>0</v>
      </c>
      <c r="AC220" s="126">
        <v>0.33333333333333298</v>
      </c>
      <c r="AD220" s="126">
        <v>0.33333333333333298</v>
      </c>
      <c r="AE220" s="126">
        <v>0</v>
      </c>
      <c r="AF220" s="126">
        <v>0</v>
      </c>
      <c r="AG220" s="126">
        <v>0</v>
      </c>
      <c r="AH220" s="126">
        <v>0</v>
      </c>
      <c r="AI220" s="126">
        <v>0</v>
      </c>
      <c r="AJ220" s="126">
        <v>0</v>
      </c>
      <c r="AK220" s="126">
        <v>0</v>
      </c>
      <c r="AL220" s="126">
        <v>0</v>
      </c>
      <c r="AM220" s="126"/>
    </row>
    <row r="221" spans="1:39">
      <c r="A221" s="126" t="s">
        <v>460</v>
      </c>
      <c r="B221" s="126" t="s">
        <v>461</v>
      </c>
      <c r="C221" s="126" t="s">
        <v>1711</v>
      </c>
      <c r="D221" s="126" t="s">
        <v>17</v>
      </c>
      <c r="E221" s="126">
        <v>1</v>
      </c>
      <c r="F221" s="126">
        <v>4</v>
      </c>
      <c r="G221" s="126">
        <v>1</v>
      </c>
      <c r="H221" s="126">
        <v>0</v>
      </c>
      <c r="I221" s="126">
        <v>0</v>
      </c>
      <c r="J221" s="126">
        <v>0</v>
      </c>
      <c r="K221" s="126" t="s">
        <v>18</v>
      </c>
      <c r="L221" s="126"/>
      <c r="M221" s="126">
        <v>0</v>
      </c>
      <c r="N221" s="126" t="s">
        <v>18</v>
      </c>
      <c r="O221" s="126"/>
      <c r="P221" s="126">
        <v>1</v>
      </c>
      <c r="Q221" s="126" t="s">
        <v>28</v>
      </c>
      <c r="R221" s="126">
        <v>4</v>
      </c>
      <c r="S221" s="126" t="s">
        <v>18</v>
      </c>
      <c r="T221" s="126" t="s">
        <v>1710</v>
      </c>
      <c r="U221" s="126"/>
      <c r="V221" s="126"/>
      <c r="W221" s="126" t="s">
        <v>31</v>
      </c>
      <c r="X221" s="126">
        <v>2.9098305084745801</v>
      </c>
      <c r="Y221" s="126">
        <v>59</v>
      </c>
      <c r="Z221" s="126">
        <v>1</v>
      </c>
      <c r="AA221" s="126">
        <v>0.338983050847458</v>
      </c>
      <c r="AB221" s="126">
        <v>0.13559322033898299</v>
      </c>
      <c r="AC221" s="126">
        <v>6.7796610169491497E-2</v>
      </c>
      <c r="AD221" s="126">
        <v>5.0847457627118703E-2</v>
      </c>
      <c r="AE221" s="126">
        <v>0.101694915254237</v>
      </c>
      <c r="AF221" s="126">
        <v>0.101694915254237</v>
      </c>
      <c r="AG221" s="126">
        <v>8.4745762711864403E-2</v>
      </c>
      <c r="AH221" s="126">
        <v>0</v>
      </c>
      <c r="AI221" s="126">
        <v>3.3898305084745797E-2</v>
      </c>
      <c r="AJ221" s="126">
        <v>8.4745762711864403E-2</v>
      </c>
      <c r="AK221" s="126">
        <v>0</v>
      </c>
      <c r="AL221" s="126">
        <v>0</v>
      </c>
      <c r="AM221" s="126"/>
    </row>
    <row r="222" spans="1:39">
      <c r="A222" s="126" t="s">
        <v>462</v>
      </c>
      <c r="B222" s="126" t="s">
        <v>463</v>
      </c>
      <c r="C222" s="126" t="s">
        <v>1711</v>
      </c>
      <c r="D222" s="126" t="s">
        <v>17</v>
      </c>
      <c r="E222" s="126">
        <v>0</v>
      </c>
      <c r="F222" s="126"/>
      <c r="G222" s="126"/>
      <c r="H222" s="126"/>
      <c r="I222" s="126"/>
      <c r="J222" s="126">
        <v>0</v>
      </c>
      <c r="K222" s="126" t="s">
        <v>18</v>
      </c>
      <c r="L222" s="126"/>
      <c r="M222" s="126">
        <v>0</v>
      </c>
      <c r="N222" s="126" t="s">
        <v>18</v>
      </c>
      <c r="O222" s="126"/>
      <c r="P222" s="126">
        <v>0</v>
      </c>
      <c r="Q222" s="126" t="s">
        <v>18</v>
      </c>
      <c r="R222" s="126"/>
      <c r="S222" s="126" t="s">
        <v>18</v>
      </c>
      <c r="T222" s="126" t="s">
        <v>1710</v>
      </c>
      <c r="U222" s="126"/>
      <c r="V222" s="126"/>
      <c r="W222" s="126" t="s">
        <v>30</v>
      </c>
      <c r="X222" s="126">
        <v>3.18272727272727</v>
      </c>
      <c r="Y222" s="126">
        <v>11</v>
      </c>
      <c r="Z222" s="126"/>
      <c r="AA222" s="126">
        <v>0.18181818181818199</v>
      </c>
      <c r="AB222" s="126">
        <v>0.36363636363636398</v>
      </c>
      <c r="AC222" s="126">
        <v>9.0909090909090898E-2</v>
      </c>
      <c r="AD222" s="126">
        <v>0.27272727272727298</v>
      </c>
      <c r="AE222" s="126">
        <v>0</v>
      </c>
      <c r="AF222" s="126">
        <v>0</v>
      </c>
      <c r="AG222" s="126">
        <v>0</v>
      </c>
      <c r="AH222" s="126">
        <v>0</v>
      </c>
      <c r="AI222" s="126">
        <v>9.0909090909090898E-2</v>
      </c>
      <c r="AJ222" s="126">
        <v>0</v>
      </c>
      <c r="AK222" s="126">
        <v>0</v>
      </c>
      <c r="AL222" s="126">
        <v>0</v>
      </c>
      <c r="AM222" s="126"/>
    </row>
    <row r="223" spans="1:39">
      <c r="A223" s="126" t="s">
        <v>466</v>
      </c>
      <c r="B223" s="126" t="s">
        <v>467</v>
      </c>
      <c r="C223" s="126" t="s">
        <v>1711</v>
      </c>
      <c r="D223" s="126" t="s">
        <v>17</v>
      </c>
      <c r="E223" s="126">
        <v>0</v>
      </c>
      <c r="F223" s="126"/>
      <c r="G223" s="126"/>
      <c r="H223" s="126"/>
      <c r="I223" s="126"/>
      <c r="J223" s="126">
        <v>0</v>
      </c>
      <c r="K223" s="126" t="s">
        <v>18</v>
      </c>
      <c r="L223" s="126"/>
      <c r="M223" s="126">
        <v>0</v>
      </c>
      <c r="N223" s="126" t="s">
        <v>18</v>
      </c>
      <c r="O223" s="126"/>
      <c r="P223" s="126">
        <v>0</v>
      </c>
      <c r="Q223" s="126" t="s">
        <v>18</v>
      </c>
      <c r="R223" s="126"/>
      <c r="S223" s="126" t="s">
        <v>18</v>
      </c>
      <c r="T223" s="126" t="s">
        <v>1710</v>
      </c>
      <c r="U223" s="126"/>
      <c r="V223" s="126"/>
      <c r="W223" s="126" t="s">
        <v>21</v>
      </c>
      <c r="X223" s="126">
        <v>2.1659999999999999</v>
      </c>
      <c r="Y223" s="126">
        <v>10</v>
      </c>
      <c r="Z223" s="126"/>
      <c r="AA223" s="126">
        <v>0.1</v>
      </c>
      <c r="AB223" s="126">
        <v>0</v>
      </c>
      <c r="AC223" s="126">
        <v>0.3</v>
      </c>
      <c r="AD223" s="126">
        <v>0.1</v>
      </c>
      <c r="AE223" s="126">
        <v>0.1</v>
      </c>
      <c r="AF223" s="126">
        <v>0</v>
      </c>
      <c r="AG223" s="126">
        <v>0.1</v>
      </c>
      <c r="AH223" s="126">
        <v>0</v>
      </c>
      <c r="AI223" s="126">
        <v>0</v>
      </c>
      <c r="AJ223" s="126">
        <v>0.2</v>
      </c>
      <c r="AK223" s="126">
        <v>0</v>
      </c>
      <c r="AL223" s="126">
        <v>0</v>
      </c>
      <c r="AM223" s="126"/>
    </row>
    <row r="224" spans="1:39">
      <c r="A224" s="126" t="s">
        <v>1572</v>
      </c>
      <c r="B224" s="126" t="s">
        <v>1820</v>
      </c>
      <c r="C224" s="126" t="s">
        <v>1715</v>
      </c>
      <c r="D224" s="126" t="s">
        <v>17</v>
      </c>
      <c r="E224" s="126">
        <v>0</v>
      </c>
      <c r="F224" s="126"/>
      <c r="G224" s="126"/>
      <c r="H224" s="126"/>
      <c r="I224" s="126"/>
      <c r="J224" s="126">
        <v>0</v>
      </c>
      <c r="K224" s="126" t="s">
        <v>18</v>
      </c>
      <c r="L224" s="126"/>
      <c r="M224" s="126">
        <v>0</v>
      </c>
      <c r="N224" s="126" t="s">
        <v>18</v>
      </c>
      <c r="O224" s="126"/>
      <c r="P224" s="126">
        <v>0</v>
      </c>
      <c r="Q224" s="126" t="s">
        <v>18</v>
      </c>
      <c r="R224" s="126"/>
      <c r="S224" s="126" t="s">
        <v>18</v>
      </c>
      <c r="T224" s="126" t="s">
        <v>1710</v>
      </c>
      <c r="U224" s="126"/>
      <c r="V224" s="126"/>
      <c r="W224" s="126" t="s">
        <v>29</v>
      </c>
      <c r="X224" s="126">
        <v>3.625</v>
      </c>
      <c r="Y224" s="126">
        <v>16</v>
      </c>
      <c r="Z224" s="126"/>
      <c r="AA224" s="126">
        <v>0.875</v>
      </c>
      <c r="AB224" s="126">
        <v>0</v>
      </c>
      <c r="AC224" s="126">
        <v>0</v>
      </c>
      <c r="AD224" s="126">
        <v>0</v>
      </c>
      <c r="AE224" s="126">
        <v>0</v>
      </c>
      <c r="AF224" s="126">
        <v>0</v>
      </c>
      <c r="AG224" s="126">
        <v>0</v>
      </c>
      <c r="AH224" s="126">
        <v>0</v>
      </c>
      <c r="AI224" s="126">
        <v>6.25E-2</v>
      </c>
      <c r="AJ224" s="126">
        <v>0</v>
      </c>
      <c r="AK224" s="126">
        <v>6.25E-2</v>
      </c>
      <c r="AL224" s="126">
        <v>0</v>
      </c>
      <c r="AM224" s="126"/>
    </row>
    <row r="225" spans="1:39">
      <c r="A225" s="126" t="s">
        <v>468</v>
      </c>
      <c r="B225" s="126" t="s">
        <v>469</v>
      </c>
      <c r="C225" s="126" t="s">
        <v>1715</v>
      </c>
      <c r="D225" s="126" t="s">
        <v>17</v>
      </c>
      <c r="E225" s="126">
        <v>0</v>
      </c>
      <c r="F225" s="126"/>
      <c r="G225" s="126"/>
      <c r="H225" s="126"/>
      <c r="I225" s="126"/>
      <c r="J225" s="126">
        <v>0</v>
      </c>
      <c r="K225" s="126" t="s">
        <v>18</v>
      </c>
      <c r="L225" s="126"/>
      <c r="M225" s="126">
        <v>0</v>
      </c>
      <c r="N225" s="126" t="s">
        <v>18</v>
      </c>
      <c r="O225" s="126"/>
      <c r="P225" s="126">
        <v>0</v>
      </c>
      <c r="Q225" s="126" t="s">
        <v>18</v>
      </c>
      <c r="R225" s="126"/>
      <c r="S225" s="126" t="s">
        <v>18</v>
      </c>
      <c r="T225" s="126" t="s">
        <v>1710</v>
      </c>
      <c r="U225" s="126"/>
      <c r="V225" s="126"/>
      <c r="W225" s="126" t="s">
        <v>32</v>
      </c>
      <c r="X225" s="126">
        <v>2.6666666666666701</v>
      </c>
      <c r="Y225" s="126">
        <v>9</v>
      </c>
      <c r="Z225" s="126"/>
      <c r="AA225" s="126">
        <v>0.66666666666666696</v>
      </c>
      <c r="AB225" s="126">
        <v>0</v>
      </c>
      <c r="AC225" s="126">
        <v>0</v>
      </c>
      <c r="AD225" s="126">
        <v>0</v>
      </c>
      <c r="AE225" s="126">
        <v>0</v>
      </c>
      <c r="AF225" s="126">
        <v>0</v>
      </c>
      <c r="AG225" s="126">
        <v>0</v>
      </c>
      <c r="AH225" s="126">
        <v>0</v>
      </c>
      <c r="AI225" s="126">
        <v>0.11111111111111099</v>
      </c>
      <c r="AJ225" s="126">
        <v>0.22222222222222199</v>
      </c>
      <c r="AK225" s="126">
        <v>0</v>
      </c>
      <c r="AL225" s="126">
        <v>0</v>
      </c>
      <c r="AM225" s="126"/>
    </row>
    <row r="226" spans="1:39">
      <c r="A226" s="126" t="s">
        <v>1571</v>
      </c>
      <c r="B226" s="126" t="s">
        <v>1821</v>
      </c>
      <c r="C226" s="126" t="s">
        <v>1715</v>
      </c>
      <c r="D226" s="126" t="s">
        <v>17</v>
      </c>
      <c r="E226" s="126">
        <v>0</v>
      </c>
      <c r="F226" s="126"/>
      <c r="G226" s="126"/>
      <c r="H226" s="126"/>
      <c r="I226" s="126"/>
      <c r="J226" s="126">
        <v>0</v>
      </c>
      <c r="K226" s="126" t="s">
        <v>18</v>
      </c>
      <c r="L226" s="126"/>
      <c r="M226" s="126">
        <v>0</v>
      </c>
      <c r="N226" s="126" t="s">
        <v>18</v>
      </c>
      <c r="O226" s="126"/>
      <c r="P226" s="126">
        <v>0</v>
      </c>
      <c r="Q226" s="126" t="s">
        <v>18</v>
      </c>
      <c r="R226" s="126"/>
      <c r="S226" s="126" t="s">
        <v>18</v>
      </c>
      <c r="T226" s="126" t="s">
        <v>1710</v>
      </c>
      <c r="U226" s="126"/>
      <c r="V226" s="126"/>
      <c r="W226" s="126" t="s">
        <v>28</v>
      </c>
      <c r="X226" s="126">
        <v>4</v>
      </c>
      <c r="Y226" s="126">
        <v>2</v>
      </c>
      <c r="Z226" s="126"/>
      <c r="AA226" s="126">
        <v>1</v>
      </c>
      <c r="AB226" s="126">
        <v>0</v>
      </c>
      <c r="AC226" s="126">
        <v>0</v>
      </c>
      <c r="AD226" s="126">
        <v>0</v>
      </c>
      <c r="AE226" s="126">
        <v>0</v>
      </c>
      <c r="AF226" s="126">
        <v>0</v>
      </c>
      <c r="AG226" s="126">
        <v>0</v>
      </c>
      <c r="AH226" s="126">
        <v>0</v>
      </c>
      <c r="AI226" s="126">
        <v>0</v>
      </c>
      <c r="AJ226" s="126">
        <v>0</v>
      </c>
      <c r="AK226" s="126">
        <v>0</v>
      </c>
      <c r="AL226" s="126">
        <v>0</v>
      </c>
      <c r="AM226" s="126"/>
    </row>
    <row r="227" spans="1:39">
      <c r="A227" s="126" t="s">
        <v>470</v>
      </c>
      <c r="B227" s="126" t="s">
        <v>471</v>
      </c>
      <c r="C227" s="126" t="s">
        <v>1715</v>
      </c>
      <c r="D227" s="126" t="s">
        <v>17</v>
      </c>
      <c r="E227" s="126">
        <v>1</v>
      </c>
      <c r="F227" s="126">
        <v>0</v>
      </c>
      <c r="G227" s="126">
        <v>0</v>
      </c>
      <c r="H227" s="126">
        <v>1</v>
      </c>
      <c r="I227" s="126">
        <v>0</v>
      </c>
      <c r="J227" s="126">
        <v>0</v>
      </c>
      <c r="K227" s="126" t="s">
        <v>18</v>
      </c>
      <c r="L227" s="126"/>
      <c r="M227" s="126">
        <v>0</v>
      </c>
      <c r="N227" s="126" t="s">
        <v>18</v>
      </c>
      <c r="O227" s="126"/>
      <c r="P227" s="126">
        <v>0</v>
      </c>
      <c r="Q227" s="126" t="s">
        <v>18</v>
      </c>
      <c r="R227" s="126"/>
      <c r="S227" s="126" t="s">
        <v>18</v>
      </c>
      <c r="T227" s="126" t="s">
        <v>1710</v>
      </c>
      <c r="U227" s="126"/>
      <c r="V227" s="126"/>
      <c r="W227" s="126" t="s">
        <v>28</v>
      </c>
      <c r="X227" s="126">
        <v>4</v>
      </c>
      <c r="Y227" s="126">
        <v>3</v>
      </c>
      <c r="Z227" s="126">
        <v>1</v>
      </c>
      <c r="AA227" s="126">
        <v>1</v>
      </c>
      <c r="AB227" s="126">
        <v>0</v>
      </c>
      <c r="AC227" s="126">
        <v>0</v>
      </c>
      <c r="AD227" s="126">
        <v>0</v>
      </c>
      <c r="AE227" s="126">
        <v>0</v>
      </c>
      <c r="AF227" s="126">
        <v>0</v>
      </c>
      <c r="AG227" s="126">
        <v>0</v>
      </c>
      <c r="AH227" s="126">
        <v>0</v>
      </c>
      <c r="AI227" s="126">
        <v>0</v>
      </c>
      <c r="AJ227" s="126">
        <v>0</v>
      </c>
      <c r="AK227" s="126">
        <v>0</v>
      </c>
      <c r="AL227" s="126">
        <v>0</v>
      </c>
      <c r="AM227" s="126"/>
    </row>
    <row r="228" spans="1:39">
      <c r="A228" s="126" t="s">
        <v>1570</v>
      </c>
      <c r="B228" s="126" t="s">
        <v>1822</v>
      </c>
      <c r="C228" s="126" t="s">
        <v>1711</v>
      </c>
      <c r="D228" s="126" t="s">
        <v>17</v>
      </c>
      <c r="E228" s="126">
        <v>0</v>
      </c>
      <c r="F228" s="126"/>
      <c r="G228" s="126"/>
      <c r="H228" s="126"/>
      <c r="I228" s="126"/>
      <c r="J228" s="126">
        <v>0</v>
      </c>
      <c r="K228" s="126" t="s">
        <v>18</v>
      </c>
      <c r="L228" s="126"/>
      <c r="M228" s="126">
        <v>0</v>
      </c>
      <c r="N228" s="126" t="s">
        <v>18</v>
      </c>
      <c r="O228" s="126"/>
      <c r="P228" s="126">
        <v>0</v>
      </c>
      <c r="Q228" s="126" t="s">
        <v>18</v>
      </c>
      <c r="R228" s="126"/>
      <c r="S228" s="126" t="s">
        <v>18</v>
      </c>
      <c r="T228" s="126" t="s">
        <v>1710</v>
      </c>
      <c r="U228" s="126"/>
      <c r="V228" s="126"/>
      <c r="W228" s="126" t="s">
        <v>28</v>
      </c>
      <c r="X228" s="126">
        <v>4</v>
      </c>
      <c r="Y228" s="126">
        <v>1</v>
      </c>
      <c r="Z228" s="126"/>
      <c r="AA228" s="126">
        <v>1</v>
      </c>
      <c r="AB228" s="126">
        <v>0</v>
      </c>
      <c r="AC228" s="126">
        <v>0</v>
      </c>
      <c r="AD228" s="126">
        <v>0</v>
      </c>
      <c r="AE228" s="126">
        <v>0</v>
      </c>
      <c r="AF228" s="126">
        <v>0</v>
      </c>
      <c r="AG228" s="126">
        <v>0</v>
      </c>
      <c r="AH228" s="126">
        <v>0</v>
      </c>
      <c r="AI228" s="126">
        <v>0</v>
      </c>
      <c r="AJ228" s="126">
        <v>0</v>
      </c>
      <c r="AK228" s="126">
        <v>0</v>
      </c>
      <c r="AL228" s="126">
        <v>0</v>
      </c>
      <c r="AM228" s="126"/>
    </row>
    <row r="229" spans="1:39">
      <c r="A229" s="126" t="s">
        <v>472</v>
      </c>
      <c r="B229" s="126" t="s">
        <v>473</v>
      </c>
      <c r="C229" s="126" t="s">
        <v>1711</v>
      </c>
      <c r="D229" s="126" t="s">
        <v>17</v>
      </c>
      <c r="E229" s="126">
        <v>0</v>
      </c>
      <c r="F229" s="126"/>
      <c r="G229" s="126"/>
      <c r="H229" s="126"/>
      <c r="I229" s="126"/>
      <c r="J229" s="126">
        <v>0</v>
      </c>
      <c r="K229" s="126" t="s">
        <v>18</v>
      </c>
      <c r="L229" s="126"/>
      <c r="M229" s="126">
        <v>0</v>
      </c>
      <c r="N229" s="126" t="s">
        <v>18</v>
      </c>
      <c r="O229" s="126"/>
      <c r="P229" s="126">
        <v>0</v>
      </c>
      <c r="Q229" s="126" t="s">
        <v>18</v>
      </c>
      <c r="R229" s="126"/>
      <c r="S229" s="126" t="s">
        <v>18</v>
      </c>
      <c r="T229" s="126" t="s">
        <v>1710</v>
      </c>
      <c r="U229" s="126"/>
      <c r="V229" s="126"/>
      <c r="W229" s="126" t="s">
        <v>33</v>
      </c>
      <c r="X229" s="126">
        <v>2.3333333333333299</v>
      </c>
      <c r="Y229" s="126">
        <v>3</v>
      </c>
      <c r="Z229" s="126"/>
      <c r="AA229" s="126">
        <v>0</v>
      </c>
      <c r="AB229" s="126">
        <v>0</v>
      </c>
      <c r="AC229" s="126">
        <v>0.33333333333333298</v>
      </c>
      <c r="AD229" s="126">
        <v>0</v>
      </c>
      <c r="AE229" s="126">
        <v>0.33333333333333298</v>
      </c>
      <c r="AF229" s="126">
        <v>0</v>
      </c>
      <c r="AG229" s="126">
        <v>0</v>
      </c>
      <c r="AH229" s="126">
        <v>0.33333333333333298</v>
      </c>
      <c r="AI229" s="126">
        <v>0</v>
      </c>
      <c r="AJ229" s="126">
        <v>0</v>
      </c>
      <c r="AK229" s="126">
        <v>0</v>
      </c>
      <c r="AL229" s="126">
        <v>0</v>
      </c>
      <c r="AM229" s="126"/>
    </row>
    <row r="230" spans="1:39">
      <c r="A230" s="126" t="s">
        <v>474</v>
      </c>
      <c r="B230" s="126" t="s">
        <v>475</v>
      </c>
      <c r="C230" s="126" t="s">
        <v>1711</v>
      </c>
      <c r="D230" s="126" t="s">
        <v>17</v>
      </c>
      <c r="E230" s="126">
        <v>0</v>
      </c>
      <c r="F230" s="126"/>
      <c r="G230" s="126"/>
      <c r="H230" s="126"/>
      <c r="I230" s="126"/>
      <c r="J230" s="126">
        <v>0</v>
      </c>
      <c r="K230" s="126" t="s">
        <v>18</v>
      </c>
      <c r="L230" s="126"/>
      <c r="M230" s="126">
        <v>0</v>
      </c>
      <c r="N230" s="126" t="s">
        <v>18</v>
      </c>
      <c r="O230" s="126"/>
      <c r="P230" s="126">
        <v>0</v>
      </c>
      <c r="Q230" s="126" t="s">
        <v>18</v>
      </c>
      <c r="R230" s="126"/>
      <c r="S230" s="126" t="s">
        <v>18</v>
      </c>
      <c r="T230" s="126" t="s">
        <v>1710</v>
      </c>
      <c r="U230" s="126"/>
      <c r="V230" s="126"/>
      <c r="W230" s="126" t="s">
        <v>21</v>
      </c>
      <c r="X230" s="126">
        <v>2.11</v>
      </c>
      <c r="Y230" s="126">
        <v>3</v>
      </c>
      <c r="Z230" s="126"/>
      <c r="AA230" s="126">
        <v>0</v>
      </c>
      <c r="AB230" s="126">
        <v>0</v>
      </c>
      <c r="AC230" s="126">
        <v>0.33333333333333298</v>
      </c>
      <c r="AD230" s="126">
        <v>0</v>
      </c>
      <c r="AE230" s="126">
        <v>0</v>
      </c>
      <c r="AF230" s="126">
        <v>0</v>
      </c>
      <c r="AG230" s="126">
        <v>0.33333333333333298</v>
      </c>
      <c r="AH230" s="126">
        <v>0.33333333333333298</v>
      </c>
      <c r="AI230" s="126">
        <v>0</v>
      </c>
      <c r="AJ230" s="126">
        <v>0</v>
      </c>
      <c r="AK230" s="126">
        <v>0</v>
      </c>
      <c r="AL230" s="126">
        <v>0</v>
      </c>
      <c r="AM230" s="126"/>
    </row>
    <row r="231" spans="1:39">
      <c r="A231" s="126" t="s">
        <v>476</v>
      </c>
      <c r="B231" s="126" t="s">
        <v>477</v>
      </c>
      <c r="C231" s="126" t="s">
        <v>1715</v>
      </c>
      <c r="D231" s="126" t="s">
        <v>17</v>
      </c>
      <c r="E231" s="126">
        <v>0</v>
      </c>
      <c r="F231" s="126"/>
      <c r="G231" s="126"/>
      <c r="H231" s="126"/>
      <c r="I231" s="126"/>
      <c r="J231" s="126">
        <v>0</v>
      </c>
      <c r="K231" s="126" t="s">
        <v>18</v>
      </c>
      <c r="L231" s="126"/>
      <c r="M231" s="126">
        <v>0</v>
      </c>
      <c r="N231" s="126" t="s">
        <v>18</v>
      </c>
      <c r="O231" s="126"/>
      <c r="P231" s="126">
        <v>0</v>
      </c>
      <c r="Q231" s="126" t="s">
        <v>18</v>
      </c>
      <c r="R231" s="126"/>
      <c r="S231" s="126" t="s">
        <v>18</v>
      </c>
      <c r="T231" s="126" t="s">
        <v>1710</v>
      </c>
      <c r="U231" s="126"/>
      <c r="V231" s="126"/>
      <c r="W231" s="126" t="s">
        <v>28</v>
      </c>
      <c r="X231" s="126">
        <v>4</v>
      </c>
      <c r="Y231" s="126">
        <v>1</v>
      </c>
      <c r="Z231" s="126"/>
      <c r="AA231" s="126">
        <v>1</v>
      </c>
      <c r="AB231" s="126">
        <v>0</v>
      </c>
      <c r="AC231" s="126">
        <v>0</v>
      </c>
      <c r="AD231" s="126">
        <v>0</v>
      </c>
      <c r="AE231" s="126">
        <v>0</v>
      </c>
      <c r="AF231" s="126">
        <v>0</v>
      </c>
      <c r="AG231" s="126">
        <v>0</v>
      </c>
      <c r="AH231" s="126">
        <v>0</v>
      </c>
      <c r="AI231" s="126">
        <v>0</v>
      </c>
      <c r="AJ231" s="126">
        <v>0</v>
      </c>
      <c r="AK231" s="126">
        <v>0</v>
      </c>
      <c r="AL231" s="126">
        <v>0</v>
      </c>
      <c r="AM231" s="126"/>
    </row>
    <row r="232" spans="1:39">
      <c r="A232" s="126" t="s">
        <v>478</v>
      </c>
      <c r="B232" s="126" t="s">
        <v>479</v>
      </c>
      <c r="C232" s="126" t="s">
        <v>1715</v>
      </c>
      <c r="D232" s="126" t="s">
        <v>17</v>
      </c>
      <c r="E232" s="126">
        <v>0</v>
      </c>
      <c r="F232" s="126"/>
      <c r="G232" s="126"/>
      <c r="H232" s="126"/>
      <c r="I232" s="126"/>
      <c r="J232" s="126">
        <v>0</v>
      </c>
      <c r="K232" s="126" t="s">
        <v>18</v>
      </c>
      <c r="L232" s="126"/>
      <c r="M232" s="126">
        <v>0</v>
      </c>
      <c r="N232" s="126" t="s">
        <v>18</v>
      </c>
      <c r="O232" s="126"/>
      <c r="P232" s="126">
        <v>0</v>
      </c>
      <c r="Q232" s="126" t="s">
        <v>18</v>
      </c>
      <c r="R232" s="126"/>
      <c r="S232" s="126" t="s">
        <v>18</v>
      </c>
      <c r="T232" s="126" t="s">
        <v>1710</v>
      </c>
      <c r="U232" s="126"/>
      <c r="V232" s="126"/>
      <c r="W232" s="126" t="s">
        <v>28</v>
      </c>
      <c r="X232" s="126">
        <v>4</v>
      </c>
      <c r="Y232" s="126">
        <v>2</v>
      </c>
      <c r="Z232" s="126"/>
      <c r="AA232" s="126">
        <v>1</v>
      </c>
      <c r="AB232" s="126">
        <v>0</v>
      </c>
      <c r="AC232" s="126">
        <v>0</v>
      </c>
      <c r="AD232" s="126">
        <v>0</v>
      </c>
      <c r="AE232" s="126">
        <v>0</v>
      </c>
      <c r="AF232" s="126">
        <v>0</v>
      </c>
      <c r="AG232" s="126">
        <v>0</v>
      </c>
      <c r="AH232" s="126">
        <v>0</v>
      </c>
      <c r="AI232" s="126">
        <v>0</v>
      </c>
      <c r="AJ232" s="126">
        <v>0</v>
      </c>
      <c r="AK232" s="126">
        <v>0</v>
      </c>
      <c r="AL232" s="126">
        <v>0</v>
      </c>
      <c r="AM232" s="126"/>
    </row>
    <row r="233" spans="1:39">
      <c r="A233" s="126" t="s">
        <v>480</v>
      </c>
      <c r="B233" s="126" t="s">
        <v>481</v>
      </c>
      <c r="C233" s="126" t="s">
        <v>1711</v>
      </c>
      <c r="D233" s="126" t="s">
        <v>17</v>
      </c>
      <c r="E233" s="126">
        <v>0</v>
      </c>
      <c r="F233" s="126"/>
      <c r="G233" s="126"/>
      <c r="H233" s="126"/>
      <c r="I233" s="126"/>
      <c r="J233" s="126">
        <v>0</v>
      </c>
      <c r="K233" s="126" t="s">
        <v>18</v>
      </c>
      <c r="L233" s="126"/>
      <c r="M233" s="126">
        <v>0</v>
      </c>
      <c r="N233" s="126" t="s">
        <v>18</v>
      </c>
      <c r="O233" s="126"/>
      <c r="P233" s="126">
        <v>0</v>
      </c>
      <c r="Q233" s="126" t="s">
        <v>18</v>
      </c>
      <c r="R233" s="126"/>
      <c r="S233" s="126" t="s">
        <v>18</v>
      </c>
      <c r="T233" s="126" t="s">
        <v>1710</v>
      </c>
      <c r="U233" s="126"/>
      <c r="V233" s="126"/>
      <c r="W233" s="126" t="s">
        <v>31</v>
      </c>
      <c r="X233" s="126">
        <v>3</v>
      </c>
      <c r="Y233" s="126">
        <v>1</v>
      </c>
      <c r="Z233" s="126"/>
      <c r="AA233" s="126">
        <v>0</v>
      </c>
      <c r="AB233" s="126">
        <v>0</v>
      </c>
      <c r="AC233" s="126">
        <v>0</v>
      </c>
      <c r="AD233" s="126">
        <v>1</v>
      </c>
      <c r="AE233" s="126">
        <v>0</v>
      </c>
      <c r="AF233" s="126">
        <v>0</v>
      </c>
      <c r="AG233" s="126">
        <v>0</v>
      </c>
      <c r="AH233" s="126">
        <v>0</v>
      </c>
      <c r="AI233" s="126">
        <v>0</v>
      </c>
      <c r="AJ233" s="126">
        <v>0</v>
      </c>
      <c r="AK233" s="126">
        <v>0</v>
      </c>
      <c r="AL233" s="126">
        <v>0</v>
      </c>
      <c r="AM233" s="126"/>
    </row>
    <row r="234" spans="1:39">
      <c r="A234" s="126" t="s">
        <v>482</v>
      </c>
      <c r="B234" s="126" t="s">
        <v>483</v>
      </c>
      <c r="C234" s="126" t="s">
        <v>1711</v>
      </c>
      <c r="D234" s="126" t="s">
        <v>17</v>
      </c>
      <c r="E234" s="126">
        <v>0</v>
      </c>
      <c r="F234" s="126"/>
      <c r="G234" s="126"/>
      <c r="H234" s="126"/>
      <c r="I234" s="126"/>
      <c r="J234" s="126">
        <v>0</v>
      </c>
      <c r="K234" s="126" t="s">
        <v>18</v>
      </c>
      <c r="L234" s="126"/>
      <c r="M234" s="126">
        <v>0</v>
      </c>
      <c r="N234" s="126" t="s">
        <v>18</v>
      </c>
      <c r="O234" s="126"/>
      <c r="P234" s="126">
        <v>0</v>
      </c>
      <c r="Q234" s="126" t="s">
        <v>18</v>
      </c>
      <c r="R234" s="126"/>
      <c r="S234" s="126" t="s">
        <v>18</v>
      </c>
      <c r="T234" s="126" t="s">
        <v>1710</v>
      </c>
      <c r="U234" s="126"/>
      <c r="V234" s="126"/>
      <c r="W234" s="126" t="s">
        <v>18</v>
      </c>
      <c r="X234" s="126">
        <v>0</v>
      </c>
      <c r="Y234" s="126">
        <v>1</v>
      </c>
      <c r="Z234" s="126"/>
      <c r="AA234" s="126">
        <v>0</v>
      </c>
      <c r="AB234" s="126">
        <v>0</v>
      </c>
      <c r="AC234" s="126">
        <v>0</v>
      </c>
      <c r="AD234" s="126">
        <v>0</v>
      </c>
      <c r="AE234" s="126">
        <v>0</v>
      </c>
      <c r="AF234" s="126">
        <v>0</v>
      </c>
      <c r="AG234" s="126">
        <v>0</v>
      </c>
      <c r="AH234" s="126">
        <v>0</v>
      </c>
      <c r="AI234" s="126">
        <v>0</v>
      </c>
      <c r="AJ234" s="126">
        <v>1</v>
      </c>
      <c r="AK234" s="126">
        <v>0</v>
      </c>
      <c r="AL234" s="126">
        <v>0</v>
      </c>
      <c r="AM234" s="126"/>
    </row>
    <row r="235" spans="1:39">
      <c r="A235" s="126" t="s">
        <v>464</v>
      </c>
      <c r="B235" s="126" t="s">
        <v>465</v>
      </c>
      <c r="C235" s="126" t="s">
        <v>1711</v>
      </c>
      <c r="D235" s="126" t="s">
        <v>17</v>
      </c>
      <c r="E235" s="126">
        <v>0</v>
      </c>
      <c r="F235" s="126"/>
      <c r="G235" s="126"/>
      <c r="H235" s="126"/>
      <c r="I235" s="126"/>
      <c r="J235" s="126">
        <v>0</v>
      </c>
      <c r="K235" s="126" t="s">
        <v>18</v>
      </c>
      <c r="L235" s="126"/>
      <c r="M235" s="126">
        <v>0</v>
      </c>
      <c r="N235" s="126" t="s">
        <v>18</v>
      </c>
      <c r="O235" s="126"/>
      <c r="P235" s="126">
        <v>0</v>
      </c>
      <c r="Q235" s="126" t="s">
        <v>18</v>
      </c>
      <c r="R235" s="126"/>
      <c r="S235" s="126" t="s">
        <v>18</v>
      </c>
      <c r="T235" s="126" t="s">
        <v>1710</v>
      </c>
      <c r="U235" s="126"/>
      <c r="V235" s="126"/>
      <c r="W235" s="126" t="s">
        <v>31</v>
      </c>
      <c r="X235" s="126">
        <v>3.1218181818181798</v>
      </c>
      <c r="Y235" s="126">
        <v>11</v>
      </c>
      <c r="Z235" s="126"/>
      <c r="AA235" s="126">
        <v>0.36363636363636398</v>
      </c>
      <c r="AB235" s="126">
        <v>0.18181818181818199</v>
      </c>
      <c r="AC235" s="126">
        <v>0</v>
      </c>
      <c r="AD235" s="126">
        <v>0.27272727272727298</v>
      </c>
      <c r="AE235" s="126">
        <v>0</v>
      </c>
      <c r="AF235" s="126">
        <v>0</v>
      </c>
      <c r="AG235" s="126">
        <v>9.0909090909090898E-2</v>
      </c>
      <c r="AH235" s="126">
        <v>0</v>
      </c>
      <c r="AI235" s="126">
        <v>9.0909090909090898E-2</v>
      </c>
      <c r="AJ235" s="126">
        <v>0</v>
      </c>
      <c r="AK235" s="126">
        <v>0</v>
      </c>
      <c r="AL235" s="126">
        <v>0</v>
      </c>
      <c r="AM235" s="126"/>
    </row>
    <row r="236" spans="1:39">
      <c r="A236" s="126" t="s">
        <v>1569</v>
      </c>
      <c r="B236" s="126" t="s">
        <v>1823</v>
      </c>
      <c r="C236" s="126" t="s">
        <v>1715</v>
      </c>
      <c r="D236" s="126" t="s">
        <v>17</v>
      </c>
      <c r="E236" s="126">
        <v>0</v>
      </c>
      <c r="F236" s="126"/>
      <c r="G236" s="126"/>
      <c r="H236" s="126"/>
      <c r="I236" s="126"/>
      <c r="J236" s="126">
        <v>0</v>
      </c>
      <c r="K236" s="126" t="s">
        <v>18</v>
      </c>
      <c r="L236" s="126"/>
      <c r="M236" s="126">
        <v>0</v>
      </c>
      <c r="N236" s="126" t="s">
        <v>18</v>
      </c>
      <c r="O236" s="126"/>
      <c r="P236" s="126">
        <v>0</v>
      </c>
      <c r="Q236" s="126" t="s">
        <v>18</v>
      </c>
      <c r="R236" s="126"/>
      <c r="S236" s="126" t="s">
        <v>18</v>
      </c>
      <c r="T236" s="126" t="s">
        <v>1710</v>
      </c>
      <c r="U236" s="126"/>
      <c r="V236" s="126"/>
      <c r="W236" s="126" t="s">
        <v>32</v>
      </c>
      <c r="X236" s="126">
        <v>2.79428571428571</v>
      </c>
      <c r="Y236" s="126">
        <v>21</v>
      </c>
      <c r="Z236" s="126"/>
      <c r="AA236" s="126">
        <v>0.38095238095238099</v>
      </c>
      <c r="AB236" s="126">
        <v>0.238095238095238</v>
      </c>
      <c r="AC236" s="126">
        <v>4.7619047619047603E-2</v>
      </c>
      <c r="AD236" s="126">
        <v>0</v>
      </c>
      <c r="AE236" s="126">
        <v>4.7619047619047603E-2</v>
      </c>
      <c r="AF236" s="126">
        <v>4.7619047619047603E-2</v>
      </c>
      <c r="AG236" s="126">
        <v>0</v>
      </c>
      <c r="AH236" s="126">
        <v>0</v>
      </c>
      <c r="AI236" s="126">
        <v>4.7619047619047603E-2</v>
      </c>
      <c r="AJ236" s="126">
        <v>0.19047619047618999</v>
      </c>
      <c r="AK236" s="126">
        <v>0</v>
      </c>
      <c r="AL236" s="126">
        <v>0</v>
      </c>
      <c r="AM236" s="126"/>
    </row>
    <row r="237" spans="1:39">
      <c r="A237" s="126" t="s">
        <v>1589</v>
      </c>
      <c r="B237" s="126" t="s">
        <v>1824</v>
      </c>
      <c r="C237" s="126" t="s">
        <v>1711</v>
      </c>
      <c r="D237" s="126" t="s">
        <v>17</v>
      </c>
      <c r="E237" s="126">
        <v>1</v>
      </c>
      <c r="F237" s="126">
        <v>1</v>
      </c>
      <c r="G237" s="126">
        <v>1</v>
      </c>
      <c r="H237" s="126">
        <v>0</v>
      </c>
      <c r="I237" s="126">
        <v>0</v>
      </c>
      <c r="J237" s="126">
        <v>0</v>
      </c>
      <c r="K237" s="126" t="s">
        <v>18</v>
      </c>
      <c r="L237" s="126"/>
      <c r="M237" s="126">
        <v>1</v>
      </c>
      <c r="N237" s="126" t="s">
        <v>21</v>
      </c>
      <c r="O237" s="126" t="s">
        <v>1712</v>
      </c>
      <c r="P237" s="126">
        <v>0</v>
      </c>
      <c r="Q237" s="126" t="s">
        <v>18</v>
      </c>
      <c r="R237" s="126"/>
      <c r="S237" s="126" t="s">
        <v>18</v>
      </c>
      <c r="T237" s="126" t="s">
        <v>1710</v>
      </c>
      <c r="U237" s="126"/>
      <c r="V237" s="126"/>
      <c r="W237" s="126" t="s">
        <v>31</v>
      </c>
      <c r="X237" s="126">
        <v>2.9769047619047599</v>
      </c>
      <c r="Y237" s="126">
        <v>42</v>
      </c>
      <c r="Z237" s="126">
        <v>1</v>
      </c>
      <c r="AA237" s="126">
        <v>0.19047619047618999</v>
      </c>
      <c r="AB237" s="126">
        <v>0.28571428571428598</v>
      </c>
      <c r="AC237" s="126">
        <v>7.1428571428571397E-2</v>
      </c>
      <c r="AD237" s="126">
        <v>9.5238095238095205E-2</v>
      </c>
      <c r="AE237" s="126">
        <v>7.1428571428571397E-2</v>
      </c>
      <c r="AF237" s="126">
        <v>7.1428571428571397E-2</v>
      </c>
      <c r="AG237" s="126">
        <v>9.5238095238095205E-2</v>
      </c>
      <c r="AH237" s="126">
        <v>9.5238095238095205E-2</v>
      </c>
      <c r="AI237" s="126">
        <v>0</v>
      </c>
      <c r="AJ237" s="126">
        <v>2.3809523809523801E-2</v>
      </c>
      <c r="AK237" s="126">
        <v>0</v>
      </c>
      <c r="AL237" s="126">
        <v>0</v>
      </c>
      <c r="AM237" s="126"/>
    </row>
    <row r="238" spans="1:39">
      <c r="A238" s="126" t="s">
        <v>484</v>
      </c>
      <c r="B238" s="126" t="s">
        <v>485</v>
      </c>
      <c r="C238" s="126" t="s">
        <v>1711</v>
      </c>
      <c r="D238" s="126" t="s">
        <v>17</v>
      </c>
      <c r="E238" s="126">
        <v>5</v>
      </c>
      <c r="F238" s="126">
        <v>2.3333333333333299</v>
      </c>
      <c r="G238" s="126">
        <v>1</v>
      </c>
      <c r="H238" s="126">
        <v>0</v>
      </c>
      <c r="I238" s="126">
        <v>0</v>
      </c>
      <c r="J238" s="126">
        <v>0</v>
      </c>
      <c r="K238" s="126" t="s">
        <v>18</v>
      </c>
      <c r="L238" s="126"/>
      <c r="M238" s="126">
        <v>1</v>
      </c>
      <c r="N238" s="126" t="s">
        <v>31</v>
      </c>
      <c r="O238" s="126" t="s">
        <v>1711</v>
      </c>
      <c r="P238" s="126">
        <v>2</v>
      </c>
      <c r="Q238" s="126" t="s">
        <v>33</v>
      </c>
      <c r="R238" s="126">
        <v>2.5</v>
      </c>
      <c r="S238" s="126" t="s">
        <v>25</v>
      </c>
      <c r="T238" s="126" t="s">
        <v>1712</v>
      </c>
      <c r="U238" s="126">
        <v>1.5</v>
      </c>
      <c r="V238" s="126"/>
      <c r="W238" s="126" t="s">
        <v>31</v>
      </c>
      <c r="X238" s="126">
        <v>2.9238549618320602</v>
      </c>
      <c r="Y238" s="126">
        <v>262</v>
      </c>
      <c r="Z238" s="126">
        <v>5</v>
      </c>
      <c r="AA238" s="126">
        <v>0.33587786259542002</v>
      </c>
      <c r="AB238" s="126">
        <v>0.12595419847328199</v>
      </c>
      <c r="AC238" s="126">
        <v>8.3969465648855005E-2</v>
      </c>
      <c r="AD238" s="126">
        <v>0.15648854961832101</v>
      </c>
      <c r="AE238" s="126">
        <v>4.9618320610687001E-2</v>
      </c>
      <c r="AF238" s="126">
        <v>3.4351145038167899E-2</v>
      </c>
      <c r="AG238" s="126">
        <v>6.1068702290076299E-2</v>
      </c>
      <c r="AH238" s="126">
        <v>3.4351145038167899E-2</v>
      </c>
      <c r="AI238" s="126">
        <v>4.1984732824427502E-2</v>
      </c>
      <c r="AJ238" s="126">
        <v>7.25190839694657E-2</v>
      </c>
      <c r="AK238" s="126">
        <v>0</v>
      </c>
      <c r="AL238" s="126">
        <v>0</v>
      </c>
      <c r="AM238" s="126"/>
    </row>
    <row r="239" spans="1:39">
      <c r="A239" s="126" t="s">
        <v>486</v>
      </c>
      <c r="B239" s="126" t="s">
        <v>487</v>
      </c>
      <c r="C239" s="126" t="s">
        <v>1711</v>
      </c>
      <c r="D239" s="126" t="s">
        <v>17</v>
      </c>
      <c r="E239" s="126">
        <v>1</v>
      </c>
      <c r="F239" s="126"/>
      <c r="G239" s="126"/>
      <c r="H239" s="126"/>
      <c r="I239" s="126"/>
      <c r="J239" s="126">
        <v>0</v>
      </c>
      <c r="K239" s="126" t="s">
        <v>18</v>
      </c>
      <c r="L239" s="126"/>
      <c r="M239" s="126">
        <v>0</v>
      </c>
      <c r="N239" s="126" t="s">
        <v>18</v>
      </c>
      <c r="O239" s="126"/>
      <c r="P239" s="126">
        <v>0</v>
      </c>
      <c r="Q239" s="126" t="s">
        <v>18</v>
      </c>
      <c r="R239" s="126"/>
      <c r="S239" s="126" t="s">
        <v>18</v>
      </c>
      <c r="T239" s="126" t="s">
        <v>1715</v>
      </c>
      <c r="U239" s="126">
        <v>0</v>
      </c>
      <c r="V239" s="126"/>
      <c r="W239" s="126" t="s">
        <v>31</v>
      </c>
      <c r="X239" s="126">
        <v>2.9530434782608701</v>
      </c>
      <c r="Y239" s="126">
        <v>92</v>
      </c>
      <c r="Z239" s="126">
        <v>1</v>
      </c>
      <c r="AA239" s="126">
        <v>0.38043478260869601</v>
      </c>
      <c r="AB239" s="126">
        <v>0.141304347826087</v>
      </c>
      <c r="AC239" s="126">
        <v>8.6956521739130405E-2</v>
      </c>
      <c r="AD239" s="126">
        <v>0.108695652173913</v>
      </c>
      <c r="AE239" s="126">
        <v>4.3478260869565202E-2</v>
      </c>
      <c r="AF239" s="126">
        <v>5.4347826086956499E-2</v>
      </c>
      <c r="AG239" s="126">
        <v>2.1739130434782601E-2</v>
      </c>
      <c r="AH239" s="126">
        <v>1.0869565217391301E-2</v>
      </c>
      <c r="AI239" s="126">
        <v>6.5217391304347797E-2</v>
      </c>
      <c r="AJ239" s="126">
        <v>8.6956521739130405E-2</v>
      </c>
      <c r="AK239" s="126">
        <v>0</v>
      </c>
      <c r="AL239" s="126">
        <v>0</v>
      </c>
      <c r="AM239" s="126"/>
    </row>
    <row r="240" spans="1:39">
      <c r="A240" s="126" t="s">
        <v>488</v>
      </c>
      <c r="B240" s="126" t="s">
        <v>489</v>
      </c>
      <c r="C240" s="126" t="s">
        <v>1711</v>
      </c>
      <c r="D240" s="126" t="s">
        <v>17</v>
      </c>
      <c r="E240" s="126">
        <v>3</v>
      </c>
      <c r="F240" s="126">
        <v>4</v>
      </c>
      <c r="G240" s="126">
        <v>1</v>
      </c>
      <c r="H240" s="126">
        <v>0</v>
      </c>
      <c r="I240" s="126">
        <v>0</v>
      </c>
      <c r="J240" s="126">
        <v>0</v>
      </c>
      <c r="K240" s="126" t="s">
        <v>18</v>
      </c>
      <c r="L240" s="126"/>
      <c r="M240" s="126">
        <v>0</v>
      </c>
      <c r="N240" s="126" t="s">
        <v>18</v>
      </c>
      <c r="O240" s="126"/>
      <c r="P240" s="126">
        <v>1</v>
      </c>
      <c r="Q240" s="126" t="s">
        <v>28</v>
      </c>
      <c r="R240" s="126">
        <v>4</v>
      </c>
      <c r="S240" s="126" t="s">
        <v>21</v>
      </c>
      <c r="T240" s="126" t="s">
        <v>1712</v>
      </c>
      <c r="U240" s="126">
        <v>2</v>
      </c>
      <c r="V240" s="126"/>
      <c r="W240" s="126" t="s">
        <v>31</v>
      </c>
      <c r="X240" s="126">
        <v>3.1473529411764698</v>
      </c>
      <c r="Y240" s="126">
        <v>170</v>
      </c>
      <c r="Z240" s="126">
        <v>3</v>
      </c>
      <c r="AA240" s="126">
        <v>0.376470588235294</v>
      </c>
      <c r="AB240" s="126">
        <v>0.188235294117647</v>
      </c>
      <c r="AC240" s="126">
        <v>0.13529411764705901</v>
      </c>
      <c r="AD240" s="126">
        <v>7.0588235294117702E-2</v>
      </c>
      <c r="AE240" s="126">
        <v>5.29411764705882E-2</v>
      </c>
      <c r="AF240" s="126">
        <v>1.7647058823529401E-2</v>
      </c>
      <c r="AG240" s="126">
        <v>4.7058823529411799E-2</v>
      </c>
      <c r="AH240" s="126">
        <v>1.1764705882352899E-2</v>
      </c>
      <c r="AI240" s="126">
        <v>2.9411764705882401E-2</v>
      </c>
      <c r="AJ240" s="126">
        <v>6.4705882352941196E-2</v>
      </c>
      <c r="AK240" s="126">
        <v>0</v>
      </c>
      <c r="AL240" s="126">
        <v>0</v>
      </c>
      <c r="AM240" s="126"/>
    </row>
    <row r="241" spans="1:39">
      <c r="A241" s="126" t="s">
        <v>490</v>
      </c>
      <c r="B241" s="126" t="s">
        <v>491</v>
      </c>
      <c r="C241" s="126" t="s">
        <v>1711</v>
      </c>
      <c r="D241" s="126" t="s">
        <v>17</v>
      </c>
      <c r="E241" s="126">
        <v>1</v>
      </c>
      <c r="F241" s="126">
        <v>3.33</v>
      </c>
      <c r="G241" s="126">
        <v>1</v>
      </c>
      <c r="H241" s="126">
        <v>0</v>
      </c>
      <c r="I241" s="126">
        <v>0</v>
      </c>
      <c r="J241" s="126">
        <v>0</v>
      </c>
      <c r="K241" s="126" t="s">
        <v>18</v>
      </c>
      <c r="L241" s="126"/>
      <c r="M241" s="126">
        <v>0</v>
      </c>
      <c r="N241" s="126" t="s">
        <v>18</v>
      </c>
      <c r="O241" s="126"/>
      <c r="P241" s="126">
        <v>1</v>
      </c>
      <c r="Q241" s="126" t="s">
        <v>30</v>
      </c>
      <c r="R241" s="126">
        <v>3.33</v>
      </c>
      <c r="S241" s="126" t="s">
        <v>18</v>
      </c>
      <c r="T241" s="126" t="s">
        <v>1710</v>
      </c>
      <c r="U241" s="126"/>
      <c r="V241" s="126"/>
      <c r="W241" s="126" t="s">
        <v>30</v>
      </c>
      <c r="X241" s="126">
        <v>3.17039215686275</v>
      </c>
      <c r="Y241" s="126">
        <v>102</v>
      </c>
      <c r="Z241" s="126">
        <v>1</v>
      </c>
      <c r="AA241" s="126">
        <v>0.27450980392156898</v>
      </c>
      <c r="AB241" s="126">
        <v>0.23529411764705899</v>
      </c>
      <c r="AC241" s="126">
        <v>0.14705882352941199</v>
      </c>
      <c r="AD241" s="126">
        <v>7.8431372549019607E-2</v>
      </c>
      <c r="AE241" s="126">
        <v>0.10784313725490199</v>
      </c>
      <c r="AF241" s="126">
        <v>5.8823529411764698E-2</v>
      </c>
      <c r="AG241" s="126">
        <v>1.9607843137254905E-2</v>
      </c>
      <c r="AH241" s="126">
        <v>1.9607843137254905E-2</v>
      </c>
      <c r="AI241" s="126">
        <v>2.9411764705882401E-2</v>
      </c>
      <c r="AJ241" s="126">
        <v>2.9411764705882401E-2</v>
      </c>
      <c r="AK241" s="126">
        <v>0</v>
      </c>
      <c r="AL241" s="126">
        <v>0</v>
      </c>
      <c r="AM241" s="126"/>
    </row>
    <row r="242" spans="1:39">
      <c r="A242" s="126" t="s">
        <v>492</v>
      </c>
      <c r="B242" s="126" t="s">
        <v>493</v>
      </c>
      <c r="C242" s="126" t="s">
        <v>1711</v>
      </c>
      <c r="D242" s="126" t="s">
        <v>17</v>
      </c>
      <c r="E242" s="126">
        <v>1</v>
      </c>
      <c r="F242" s="126"/>
      <c r="G242" s="126"/>
      <c r="H242" s="126"/>
      <c r="I242" s="126"/>
      <c r="J242" s="126">
        <v>0</v>
      </c>
      <c r="K242" s="126" t="s">
        <v>18</v>
      </c>
      <c r="L242" s="126"/>
      <c r="M242" s="126">
        <v>0</v>
      </c>
      <c r="N242" s="126" t="s">
        <v>18</v>
      </c>
      <c r="O242" s="126"/>
      <c r="P242" s="126">
        <v>0</v>
      </c>
      <c r="Q242" s="126" t="s">
        <v>18</v>
      </c>
      <c r="R242" s="126"/>
      <c r="S242" s="126" t="s">
        <v>25</v>
      </c>
      <c r="T242" s="126" t="s">
        <v>1715</v>
      </c>
      <c r="U242" s="126">
        <v>1</v>
      </c>
      <c r="V242" s="126"/>
      <c r="W242" s="126" t="s">
        <v>31</v>
      </c>
      <c r="X242" s="126">
        <v>2.8940909090909099</v>
      </c>
      <c r="Y242" s="126">
        <v>66</v>
      </c>
      <c r="Z242" s="126">
        <v>1</v>
      </c>
      <c r="AA242" s="126">
        <v>0.33333333333333298</v>
      </c>
      <c r="AB242" s="126">
        <v>0.16666666666666699</v>
      </c>
      <c r="AC242" s="126">
        <v>9.0909090909090898E-2</v>
      </c>
      <c r="AD242" s="126">
        <v>0.12121212121212099</v>
      </c>
      <c r="AE242" s="126">
        <v>3.03030303030303E-2</v>
      </c>
      <c r="AF242" s="126">
        <v>6.0606060606060601E-2</v>
      </c>
      <c r="AG242" s="126">
        <v>3.03030303030303E-2</v>
      </c>
      <c r="AH242" s="126">
        <v>0</v>
      </c>
      <c r="AI242" s="126">
        <v>0.10606060606060599</v>
      </c>
      <c r="AJ242" s="126">
        <v>6.0606060606060601E-2</v>
      </c>
      <c r="AK242" s="126">
        <v>0</v>
      </c>
      <c r="AL242" s="126">
        <v>0</v>
      </c>
      <c r="AM242" s="126"/>
    </row>
    <row r="243" spans="1:39">
      <c r="A243" s="126" t="s">
        <v>494</v>
      </c>
      <c r="B243" s="126" t="s">
        <v>495</v>
      </c>
      <c r="C243" s="126" t="s">
        <v>1711</v>
      </c>
      <c r="D243" s="126" t="s">
        <v>17</v>
      </c>
      <c r="E243" s="126">
        <v>1</v>
      </c>
      <c r="F243" s="126">
        <v>2</v>
      </c>
      <c r="G243" s="126">
        <v>1</v>
      </c>
      <c r="H243" s="126">
        <v>0</v>
      </c>
      <c r="I243" s="126">
        <v>0</v>
      </c>
      <c r="J243" s="126">
        <v>0</v>
      </c>
      <c r="K243" s="126" t="s">
        <v>18</v>
      </c>
      <c r="L243" s="126"/>
      <c r="M243" s="126">
        <v>0</v>
      </c>
      <c r="N243" s="126" t="s">
        <v>18</v>
      </c>
      <c r="O243" s="126"/>
      <c r="P243" s="126">
        <v>1</v>
      </c>
      <c r="Q243" s="126" t="s">
        <v>21</v>
      </c>
      <c r="R243" s="126">
        <v>2</v>
      </c>
      <c r="S243" s="126" t="s">
        <v>18</v>
      </c>
      <c r="T243" s="126" t="s">
        <v>1710</v>
      </c>
      <c r="U243" s="126"/>
      <c r="V243" s="126"/>
      <c r="W243" s="126" t="s">
        <v>33</v>
      </c>
      <c r="X243" s="126">
        <v>2.4203703703703701</v>
      </c>
      <c r="Y243" s="126">
        <v>27</v>
      </c>
      <c r="Z243" s="126">
        <v>1</v>
      </c>
      <c r="AA243" s="126">
        <v>0.148148148148148</v>
      </c>
      <c r="AB243" s="126">
        <v>0.18518518518518501</v>
      </c>
      <c r="AC243" s="126">
        <v>7.4074074074074098E-2</v>
      </c>
      <c r="AD243" s="126">
        <v>0.11111111111111099</v>
      </c>
      <c r="AE243" s="126">
        <v>0.11111111111111099</v>
      </c>
      <c r="AF243" s="126">
        <v>3.7037037037037E-2</v>
      </c>
      <c r="AG243" s="126">
        <v>7.4074074074074098E-2</v>
      </c>
      <c r="AH243" s="126">
        <v>3.7037037037037E-2</v>
      </c>
      <c r="AI243" s="126">
        <v>0</v>
      </c>
      <c r="AJ243" s="126">
        <v>0.18518518518518501</v>
      </c>
      <c r="AK243" s="126">
        <v>0</v>
      </c>
      <c r="AL243" s="126">
        <v>0</v>
      </c>
      <c r="AM243" s="126"/>
    </row>
    <row r="244" spans="1:39">
      <c r="A244" s="126" t="s">
        <v>496</v>
      </c>
      <c r="B244" s="126" t="s">
        <v>497</v>
      </c>
      <c r="C244" s="126" t="s">
        <v>1711</v>
      </c>
      <c r="D244" s="126" t="s">
        <v>17</v>
      </c>
      <c r="E244" s="126">
        <v>0</v>
      </c>
      <c r="F244" s="126"/>
      <c r="G244" s="126"/>
      <c r="H244" s="126"/>
      <c r="I244" s="126"/>
      <c r="J244" s="126">
        <v>0</v>
      </c>
      <c r="K244" s="126" t="s">
        <v>18</v>
      </c>
      <c r="L244" s="126"/>
      <c r="M244" s="126">
        <v>0</v>
      </c>
      <c r="N244" s="126" t="s">
        <v>18</v>
      </c>
      <c r="O244" s="126"/>
      <c r="P244" s="126">
        <v>0</v>
      </c>
      <c r="Q244" s="126" t="s">
        <v>18</v>
      </c>
      <c r="R244" s="126"/>
      <c r="S244" s="126" t="s">
        <v>18</v>
      </c>
      <c r="T244" s="126" t="s">
        <v>1710</v>
      </c>
      <c r="U244" s="126"/>
      <c r="V244" s="126"/>
      <c r="W244" s="126" t="s">
        <v>29</v>
      </c>
      <c r="X244" s="126">
        <v>3.7783333333333302</v>
      </c>
      <c r="Y244" s="126">
        <v>12</v>
      </c>
      <c r="Z244" s="126"/>
      <c r="AA244" s="126">
        <v>0.83333333333333315</v>
      </c>
      <c r="AB244" s="126">
        <v>0</v>
      </c>
      <c r="AC244" s="126">
        <v>0</v>
      </c>
      <c r="AD244" s="126">
        <v>0</v>
      </c>
      <c r="AE244" s="126">
        <v>0.16666666666666699</v>
      </c>
      <c r="AF244" s="126">
        <v>0</v>
      </c>
      <c r="AG244" s="126">
        <v>0</v>
      </c>
      <c r="AH244" s="126">
        <v>0</v>
      </c>
      <c r="AI244" s="126">
        <v>0</v>
      </c>
      <c r="AJ244" s="126">
        <v>0</v>
      </c>
      <c r="AK244" s="126">
        <v>0</v>
      </c>
      <c r="AL244" s="126">
        <v>0</v>
      </c>
      <c r="AM244" s="126"/>
    </row>
    <row r="245" spans="1:39">
      <c r="A245" s="126" t="s">
        <v>498</v>
      </c>
      <c r="B245" s="126" t="s">
        <v>499</v>
      </c>
      <c r="C245" s="126" t="s">
        <v>1711</v>
      </c>
      <c r="D245" s="126" t="s">
        <v>17</v>
      </c>
      <c r="E245" s="126">
        <v>0</v>
      </c>
      <c r="F245" s="126"/>
      <c r="G245" s="126"/>
      <c r="H245" s="126"/>
      <c r="I245" s="126"/>
      <c r="J245" s="126">
        <v>0</v>
      </c>
      <c r="K245" s="126" t="s">
        <v>18</v>
      </c>
      <c r="L245" s="126"/>
      <c r="M245" s="126">
        <v>0</v>
      </c>
      <c r="N245" s="126" t="s">
        <v>18</v>
      </c>
      <c r="O245" s="126"/>
      <c r="P245" s="126">
        <v>0</v>
      </c>
      <c r="Q245" s="126" t="s">
        <v>18</v>
      </c>
      <c r="R245" s="126"/>
      <c r="S245" s="126" t="s">
        <v>18</v>
      </c>
      <c r="T245" s="126" t="s">
        <v>1710</v>
      </c>
      <c r="U245" s="126"/>
      <c r="V245" s="126"/>
      <c r="W245" s="126" t="s">
        <v>30</v>
      </c>
      <c r="X245" s="126">
        <v>3.4029166666666701</v>
      </c>
      <c r="Y245" s="126">
        <v>24</v>
      </c>
      <c r="Z245" s="126"/>
      <c r="AA245" s="126">
        <v>0.45833333333333298</v>
      </c>
      <c r="AB245" s="126">
        <v>0.125</v>
      </c>
      <c r="AC245" s="126">
        <v>0.16666666666666699</v>
      </c>
      <c r="AD245" s="126">
        <v>8.3333333333333301E-2</v>
      </c>
      <c r="AE245" s="126">
        <v>8.3333333333333301E-2</v>
      </c>
      <c r="AF245" s="126">
        <v>0</v>
      </c>
      <c r="AG245" s="126">
        <v>0</v>
      </c>
      <c r="AH245" s="126">
        <v>8.3333333333333301E-2</v>
      </c>
      <c r="AI245" s="126">
        <v>0</v>
      </c>
      <c r="AJ245" s="126">
        <v>0</v>
      </c>
      <c r="AK245" s="126">
        <v>0</v>
      </c>
      <c r="AL245" s="126">
        <v>0</v>
      </c>
      <c r="AM245" s="126"/>
    </row>
    <row r="246" spans="1:39">
      <c r="A246" s="126" t="s">
        <v>500</v>
      </c>
      <c r="B246" s="126" t="s">
        <v>501</v>
      </c>
      <c r="C246" s="126" t="s">
        <v>1711</v>
      </c>
      <c r="D246" s="126" t="s">
        <v>17</v>
      </c>
      <c r="E246" s="126">
        <v>11</v>
      </c>
      <c r="F246" s="126">
        <v>2.335</v>
      </c>
      <c r="G246" s="126">
        <v>1</v>
      </c>
      <c r="H246" s="126">
        <v>0</v>
      </c>
      <c r="I246" s="126">
        <v>0</v>
      </c>
      <c r="J246" s="126">
        <v>0</v>
      </c>
      <c r="K246" s="126" t="s">
        <v>18</v>
      </c>
      <c r="L246" s="126"/>
      <c r="M246" s="126">
        <v>2</v>
      </c>
      <c r="N246" s="126" t="s">
        <v>25</v>
      </c>
      <c r="O246" s="126" t="s">
        <v>1719</v>
      </c>
      <c r="P246" s="126">
        <v>1</v>
      </c>
      <c r="Q246" s="126" t="s">
        <v>29</v>
      </c>
      <c r="R246" s="126">
        <v>3.67</v>
      </c>
      <c r="S246" s="126" t="s">
        <v>33</v>
      </c>
      <c r="T246" s="126" t="s">
        <v>1843</v>
      </c>
      <c r="U246" s="126">
        <v>2.2925</v>
      </c>
      <c r="V246" s="126"/>
      <c r="W246" s="126" t="s">
        <v>31</v>
      </c>
      <c r="X246" s="126">
        <v>2.86</v>
      </c>
      <c r="Y246" s="126">
        <v>164</v>
      </c>
      <c r="Z246" s="126">
        <v>11</v>
      </c>
      <c r="AA246" s="126">
        <v>0.25</v>
      </c>
      <c r="AB246" s="126">
        <v>0.20121951219512199</v>
      </c>
      <c r="AC246" s="126">
        <v>0.17073170731707299</v>
      </c>
      <c r="AD246" s="126">
        <v>9.7560975609756101E-2</v>
      </c>
      <c r="AE246" s="126">
        <v>6.0975609756097601E-2</v>
      </c>
      <c r="AF246" s="126">
        <v>1.8292682926829295E-2</v>
      </c>
      <c r="AG246" s="126">
        <v>1.8292682926829295E-2</v>
      </c>
      <c r="AH246" s="126">
        <v>1.8292682926829295E-2</v>
      </c>
      <c r="AI246" s="126">
        <v>4.8780487804878099E-2</v>
      </c>
      <c r="AJ246" s="126">
        <v>0.109756097560976</v>
      </c>
      <c r="AK246" s="126">
        <v>0</v>
      </c>
      <c r="AL246" s="126">
        <v>0</v>
      </c>
      <c r="AM246" s="126"/>
    </row>
    <row r="247" spans="1:39">
      <c r="A247" s="126" t="s">
        <v>502</v>
      </c>
      <c r="B247" s="126" t="s">
        <v>503</v>
      </c>
      <c r="C247" s="126" t="s">
        <v>1711</v>
      </c>
      <c r="D247" s="126" t="s">
        <v>17</v>
      </c>
      <c r="E247" s="126">
        <v>1</v>
      </c>
      <c r="F247" s="126">
        <v>3.33</v>
      </c>
      <c r="G247" s="126">
        <v>1</v>
      </c>
      <c r="H247" s="126">
        <v>0</v>
      </c>
      <c r="I247" s="126">
        <v>0</v>
      </c>
      <c r="J247" s="126">
        <v>0</v>
      </c>
      <c r="K247" s="126" t="s">
        <v>18</v>
      </c>
      <c r="L247" s="126"/>
      <c r="M247" s="126">
        <v>0</v>
      </c>
      <c r="N247" s="126" t="s">
        <v>18</v>
      </c>
      <c r="O247" s="126"/>
      <c r="P247" s="126">
        <v>1</v>
      </c>
      <c r="Q247" s="126" t="s">
        <v>30</v>
      </c>
      <c r="R247" s="126">
        <v>3.33</v>
      </c>
      <c r="S247" s="126" t="s">
        <v>18</v>
      </c>
      <c r="T247" s="126" t="s">
        <v>1710</v>
      </c>
      <c r="U247" s="126"/>
      <c r="V247" s="126"/>
      <c r="W247" s="126" t="s">
        <v>29</v>
      </c>
      <c r="X247" s="126">
        <v>3.5156603773584898</v>
      </c>
      <c r="Y247" s="126">
        <v>53</v>
      </c>
      <c r="Z247" s="126">
        <v>1</v>
      </c>
      <c r="AA247" s="126">
        <v>0.490566037735849</v>
      </c>
      <c r="AB247" s="126">
        <v>0.15094339622641501</v>
      </c>
      <c r="AC247" s="126">
        <v>0.169811320754717</v>
      </c>
      <c r="AD247" s="126">
        <v>0.113207547169811</v>
      </c>
      <c r="AE247" s="126">
        <v>1.88679245283019E-2</v>
      </c>
      <c r="AF247" s="126">
        <v>1.88679245283019E-2</v>
      </c>
      <c r="AG247" s="126">
        <v>0</v>
      </c>
      <c r="AH247" s="126">
        <v>0</v>
      </c>
      <c r="AI247" s="126">
        <v>3.77358490566038E-2</v>
      </c>
      <c r="AJ247" s="126">
        <v>0</v>
      </c>
      <c r="AK247" s="126">
        <v>0</v>
      </c>
      <c r="AL247" s="126">
        <v>0</v>
      </c>
      <c r="AM247" s="126"/>
    </row>
    <row r="248" spans="1:39">
      <c r="A248" s="126" t="s">
        <v>504</v>
      </c>
      <c r="B248" s="126" t="s">
        <v>505</v>
      </c>
      <c r="C248" s="126" t="s">
        <v>1711</v>
      </c>
      <c r="D248" s="126" t="s">
        <v>17</v>
      </c>
      <c r="E248" s="126">
        <v>3</v>
      </c>
      <c r="F248" s="126">
        <v>0.5</v>
      </c>
      <c r="G248" s="126">
        <v>0.5</v>
      </c>
      <c r="H248" s="126">
        <v>0.5</v>
      </c>
      <c r="I248" s="126">
        <v>0</v>
      </c>
      <c r="J248" s="126">
        <v>0</v>
      </c>
      <c r="K248" s="126" t="s">
        <v>18</v>
      </c>
      <c r="L248" s="126"/>
      <c r="M248" s="126">
        <v>1</v>
      </c>
      <c r="N248" s="126" t="s">
        <v>21</v>
      </c>
      <c r="O248" s="126" t="s">
        <v>1712</v>
      </c>
      <c r="P248" s="126">
        <v>2</v>
      </c>
      <c r="Q248" s="126" t="s">
        <v>18</v>
      </c>
      <c r="R248" s="126">
        <v>0</v>
      </c>
      <c r="S248" s="126" t="s">
        <v>18</v>
      </c>
      <c r="T248" s="126" t="s">
        <v>1710</v>
      </c>
      <c r="U248" s="126"/>
      <c r="V248" s="126"/>
      <c r="W248" s="126" t="s">
        <v>31</v>
      </c>
      <c r="X248" s="126">
        <v>2.9770297029703001</v>
      </c>
      <c r="Y248" s="126">
        <v>101</v>
      </c>
      <c r="Z248" s="126">
        <v>3</v>
      </c>
      <c r="AA248" s="126">
        <v>0.22772277227722801</v>
      </c>
      <c r="AB248" s="126">
        <v>0.17821782178217799</v>
      </c>
      <c r="AC248" s="126">
        <v>0.16831683168316799</v>
      </c>
      <c r="AD248" s="126">
        <v>0.14851485148514901</v>
      </c>
      <c r="AE248" s="126">
        <v>6.9306930693069299E-2</v>
      </c>
      <c r="AF248" s="126">
        <v>3.9603960396039598E-2</v>
      </c>
      <c r="AG248" s="126">
        <v>5.9405940594059403E-2</v>
      </c>
      <c r="AH248" s="126">
        <v>9.9009900990098994E-3</v>
      </c>
      <c r="AI248" s="126">
        <v>6.9306930693069299E-2</v>
      </c>
      <c r="AJ248" s="126">
        <v>2.9702970297029705E-2</v>
      </c>
      <c r="AK248" s="126">
        <v>0</v>
      </c>
      <c r="AL248" s="126">
        <v>0</v>
      </c>
      <c r="AM248" s="126"/>
    </row>
    <row r="249" spans="1:39">
      <c r="A249" s="126" t="s">
        <v>506</v>
      </c>
      <c r="B249" s="126" t="s">
        <v>507</v>
      </c>
      <c r="C249" s="126" t="s">
        <v>1711</v>
      </c>
      <c r="D249" s="126" t="s">
        <v>17</v>
      </c>
      <c r="E249" s="126">
        <v>1</v>
      </c>
      <c r="F249" s="126">
        <v>0</v>
      </c>
      <c r="G249" s="126">
        <v>0</v>
      </c>
      <c r="H249" s="126">
        <v>1</v>
      </c>
      <c r="I249" s="126">
        <v>0</v>
      </c>
      <c r="J249" s="126">
        <v>0</v>
      </c>
      <c r="K249" s="126" t="s">
        <v>18</v>
      </c>
      <c r="L249" s="126"/>
      <c r="M249" s="126">
        <v>0</v>
      </c>
      <c r="N249" s="126" t="s">
        <v>18</v>
      </c>
      <c r="O249" s="126"/>
      <c r="P249" s="126">
        <v>1</v>
      </c>
      <c r="Q249" s="126" t="s">
        <v>18</v>
      </c>
      <c r="R249" s="126">
        <v>0</v>
      </c>
      <c r="S249" s="126" t="s">
        <v>18</v>
      </c>
      <c r="T249" s="126" t="s">
        <v>1710</v>
      </c>
      <c r="U249" s="126"/>
      <c r="V249" s="126"/>
      <c r="W249" s="126" t="s">
        <v>30</v>
      </c>
      <c r="X249" s="126">
        <v>3.4280952380952399</v>
      </c>
      <c r="Y249" s="126">
        <v>21</v>
      </c>
      <c r="Z249" s="126">
        <v>1</v>
      </c>
      <c r="AA249" s="126">
        <v>0.42857142857142894</v>
      </c>
      <c r="AB249" s="126">
        <v>0.14285714285714299</v>
      </c>
      <c r="AC249" s="126">
        <v>0.238095238095238</v>
      </c>
      <c r="AD249" s="126">
        <v>9.5238095238095205E-2</v>
      </c>
      <c r="AE249" s="126">
        <v>0</v>
      </c>
      <c r="AF249" s="126">
        <v>4.7619047619047603E-2</v>
      </c>
      <c r="AG249" s="126">
        <v>0</v>
      </c>
      <c r="AH249" s="126">
        <v>0</v>
      </c>
      <c r="AI249" s="126">
        <v>4.7619047619047603E-2</v>
      </c>
      <c r="AJ249" s="126">
        <v>0</v>
      </c>
      <c r="AK249" s="126">
        <v>0</v>
      </c>
      <c r="AL249" s="126">
        <v>0</v>
      </c>
      <c r="AM249" s="126"/>
    </row>
    <row r="250" spans="1:39">
      <c r="A250" s="126" t="s">
        <v>508</v>
      </c>
      <c r="B250" s="126" t="s">
        <v>509</v>
      </c>
      <c r="C250" s="126" t="s">
        <v>1711</v>
      </c>
      <c r="D250" s="126" t="s">
        <v>17</v>
      </c>
      <c r="E250" s="126">
        <v>1</v>
      </c>
      <c r="F250" s="126">
        <v>1</v>
      </c>
      <c r="G250" s="126">
        <v>1</v>
      </c>
      <c r="H250" s="126">
        <v>0</v>
      </c>
      <c r="I250" s="126">
        <v>0</v>
      </c>
      <c r="J250" s="126">
        <v>0</v>
      </c>
      <c r="K250" s="126" t="s">
        <v>18</v>
      </c>
      <c r="L250" s="126"/>
      <c r="M250" s="126">
        <v>0</v>
      </c>
      <c r="N250" s="126" t="s">
        <v>18</v>
      </c>
      <c r="O250" s="126"/>
      <c r="P250" s="126">
        <v>1</v>
      </c>
      <c r="Q250" s="126" t="s">
        <v>25</v>
      </c>
      <c r="R250" s="126">
        <v>1</v>
      </c>
      <c r="S250" s="126" t="s">
        <v>18</v>
      </c>
      <c r="T250" s="126" t="s">
        <v>1710</v>
      </c>
      <c r="U250" s="126"/>
      <c r="V250" s="126"/>
      <c r="W250" s="126" t="s">
        <v>29</v>
      </c>
      <c r="X250" s="126">
        <v>3.6597619047619001</v>
      </c>
      <c r="Y250" s="126">
        <v>42</v>
      </c>
      <c r="Z250" s="126">
        <v>1</v>
      </c>
      <c r="AA250" s="126">
        <v>0.547619047619048</v>
      </c>
      <c r="AB250" s="126">
        <v>0.33333333333333298</v>
      </c>
      <c r="AC250" s="126">
        <v>2.3809523809523801E-2</v>
      </c>
      <c r="AD250" s="126">
        <v>0</v>
      </c>
      <c r="AE250" s="126">
        <v>2.3809523809523801E-2</v>
      </c>
      <c r="AF250" s="126">
        <v>2.3809523809523801E-2</v>
      </c>
      <c r="AG250" s="126">
        <v>2.3809523809523801E-2</v>
      </c>
      <c r="AH250" s="126">
        <v>0</v>
      </c>
      <c r="AI250" s="126">
        <v>2.3809523809523801E-2</v>
      </c>
      <c r="AJ250" s="126">
        <v>0</v>
      </c>
      <c r="AK250" s="126">
        <v>0</v>
      </c>
      <c r="AL250" s="126">
        <v>0</v>
      </c>
      <c r="AM250" s="126"/>
    </row>
    <row r="251" spans="1:39">
      <c r="A251" s="126" t="s">
        <v>510</v>
      </c>
      <c r="B251" s="126" t="s">
        <v>511</v>
      </c>
      <c r="C251" s="126" t="s">
        <v>1711</v>
      </c>
      <c r="D251" s="126" t="s">
        <v>17</v>
      </c>
      <c r="E251" s="126">
        <v>7</v>
      </c>
      <c r="F251" s="126">
        <v>2.165</v>
      </c>
      <c r="G251" s="126">
        <v>1</v>
      </c>
      <c r="H251" s="126">
        <v>0</v>
      </c>
      <c r="I251" s="126">
        <v>0</v>
      </c>
      <c r="J251" s="126">
        <v>0</v>
      </c>
      <c r="K251" s="126" t="s">
        <v>18</v>
      </c>
      <c r="L251" s="126"/>
      <c r="M251" s="126">
        <v>0</v>
      </c>
      <c r="N251" s="126" t="s">
        <v>18</v>
      </c>
      <c r="O251" s="126"/>
      <c r="P251" s="126">
        <v>4</v>
      </c>
      <c r="Q251" s="126" t="s">
        <v>25</v>
      </c>
      <c r="R251" s="126">
        <v>1.0825</v>
      </c>
      <c r="S251" s="126" t="s">
        <v>32</v>
      </c>
      <c r="T251" s="126" t="s">
        <v>1711</v>
      </c>
      <c r="U251" s="126">
        <v>2.6666666666666701</v>
      </c>
      <c r="V251" s="126"/>
      <c r="W251" s="126" t="s">
        <v>32</v>
      </c>
      <c r="X251" s="126">
        <v>2.69</v>
      </c>
      <c r="Y251" s="126">
        <v>244</v>
      </c>
      <c r="Z251" s="126">
        <v>7</v>
      </c>
      <c r="AA251" s="126">
        <v>0.31967213114754101</v>
      </c>
      <c r="AB251" s="126">
        <v>0.12704918032786899</v>
      </c>
      <c r="AC251" s="126">
        <v>7.3770491803278701E-2</v>
      </c>
      <c r="AD251" s="126">
        <v>0.110655737704918</v>
      </c>
      <c r="AE251" s="126">
        <v>3.6885245901639302E-2</v>
      </c>
      <c r="AF251" s="126">
        <v>5.7377049180327898E-2</v>
      </c>
      <c r="AG251" s="126">
        <v>5.7377049180327898E-2</v>
      </c>
      <c r="AH251" s="126">
        <v>2.0491803278688499E-2</v>
      </c>
      <c r="AI251" s="126">
        <v>9.8360655737704902E-2</v>
      </c>
      <c r="AJ251" s="126">
        <v>9.4262295081967207E-2</v>
      </c>
      <c r="AK251" s="126">
        <v>0</v>
      </c>
      <c r="AL251" s="126">
        <v>0</v>
      </c>
      <c r="AM251" s="126"/>
    </row>
    <row r="252" spans="1:39">
      <c r="A252" s="126" t="s">
        <v>512</v>
      </c>
      <c r="B252" s="126" t="s">
        <v>513</v>
      </c>
      <c r="C252" s="126" t="s">
        <v>1711</v>
      </c>
      <c r="D252" s="126" t="s">
        <v>17</v>
      </c>
      <c r="E252" s="126">
        <v>0</v>
      </c>
      <c r="F252" s="126"/>
      <c r="G252" s="126"/>
      <c r="H252" s="126"/>
      <c r="I252" s="126"/>
      <c r="J252" s="126">
        <v>0</v>
      </c>
      <c r="K252" s="126" t="s">
        <v>18</v>
      </c>
      <c r="L252" s="126"/>
      <c r="M252" s="126">
        <v>0</v>
      </c>
      <c r="N252" s="126" t="s">
        <v>18</v>
      </c>
      <c r="O252" s="126"/>
      <c r="P252" s="126">
        <v>0</v>
      </c>
      <c r="Q252" s="126" t="s">
        <v>18</v>
      </c>
      <c r="R252" s="126"/>
      <c r="S252" s="126" t="s">
        <v>18</v>
      </c>
      <c r="T252" s="126" t="s">
        <v>1710</v>
      </c>
      <c r="U252" s="126"/>
      <c r="V252" s="126"/>
      <c r="W252" s="126" t="s">
        <v>32</v>
      </c>
      <c r="X252" s="126">
        <v>2.5257692307692299</v>
      </c>
      <c r="Y252" s="126">
        <v>26</v>
      </c>
      <c r="Z252" s="126"/>
      <c r="AA252" s="126">
        <v>7.69230769230769E-2</v>
      </c>
      <c r="AB252" s="126">
        <v>0.15384615384615399</v>
      </c>
      <c r="AC252" s="126">
        <v>0.115384615384615</v>
      </c>
      <c r="AD252" s="126">
        <v>0.19230769230769201</v>
      </c>
      <c r="AE252" s="126">
        <v>7.69230769230769E-2</v>
      </c>
      <c r="AF252" s="126">
        <v>7.69230769230769E-2</v>
      </c>
      <c r="AG252" s="126">
        <v>0.15384615384615399</v>
      </c>
      <c r="AH252" s="126">
        <v>0</v>
      </c>
      <c r="AI252" s="126">
        <v>0.15384615384615399</v>
      </c>
      <c r="AJ252" s="126">
        <v>0</v>
      </c>
      <c r="AK252" s="126">
        <v>0</v>
      </c>
      <c r="AL252" s="126">
        <v>0</v>
      </c>
      <c r="AM252" s="126"/>
    </row>
    <row r="253" spans="1:39">
      <c r="A253" s="126" t="s">
        <v>514</v>
      </c>
      <c r="B253" s="126" t="s">
        <v>515</v>
      </c>
      <c r="C253" s="126" t="s">
        <v>1711</v>
      </c>
      <c r="D253" s="126" t="s">
        <v>17</v>
      </c>
      <c r="E253" s="126">
        <v>163</v>
      </c>
      <c r="F253" s="126">
        <v>2.0034131095303001</v>
      </c>
      <c r="G253" s="126">
        <v>0.89247311827956988</v>
      </c>
      <c r="H253" s="126">
        <v>8.6021505376344107E-2</v>
      </c>
      <c r="I253" s="126">
        <v>2.1505376344085999E-2</v>
      </c>
      <c r="J253" s="126">
        <v>5</v>
      </c>
      <c r="K253" s="126" t="s">
        <v>33</v>
      </c>
      <c r="L253" s="126" t="s">
        <v>1825</v>
      </c>
      <c r="M253" s="126">
        <v>34</v>
      </c>
      <c r="N253" s="126" t="s">
        <v>32</v>
      </c>
      <c r="O253" s="126" t="s">
        <v>1826</v>
      </c>
      <c r="P253" s="126">
        <v>56</v>
      </c>
      <c r="Q253" s="126" t="s">
        <v>33</v>
      </c>
      <c r="R253" s="126">
        <v>2.3330357142857099</v>
      </c>
      <c r="S253" s="126" t="s">
        <v>33</v>
      </c>
      <c r="T253" s="126" t="s">
        <v>1968</v>
      </c>
      <c r="U253" s="126">
        <v>2.4564615384615398</v>
      </c>
      <c r="V253" s="126"/>
      <c r="W253" s="126" t="s">
        <v>32</v>
      </c>
      <c r="X253" s="126">
        <v>2.5576345042241</v>
      </c>
      <c r="Y253" s="126">
        <v>2249</v>
      </c>
      <c r="Z253" s="126">
        <v>163</v>
      </c>
      <c r="AA253" s="126">
        <v>0.196087149844375</v>
      </c>
      <c r="AB253" s="126">
        <v>8.0924855491329495E-2</v>
      </c>
      <c r="AC253" s="126">
        <v>9.6042685638061398E-2</v>
      </c>
      <c r="AD253" s="126">
        <v>0.136949755446865</v>
      </c>
      <c r="AE253" s="126">
        <v>6.71409515340151E-2</v>
      </c>
      <c r="AF253" s="126">
        <v>8.0480213428190298E-2</v>
      </c>
      <c r="AG253" s="126">
        <v>0.15295686971987499</v>
      </c>
      <c r="AH253" s="126">
        <v>6.6696309470875903E-2</v>
      </c>
      <c r="AI253" s="126">
        <v>5.7803468208092498E-2</v>
      </c>
      <c r="AJ253" s="126">
        <v>5.913739439751E-2</v>
      </c>
      <c r="AK253" s="126">
        <v>3.1124944419742102E-3</v>
      </c>
      <c r="AL253" s="126">
        <v>0</v>
      </c>
      <c r="AM253" s="126"/>
    </row>
    <row r="254" spans="1:39">
      <c r="A254" s="126" t="s">
        <v>516</v>
      </c>
      <c r="B254" s="126" t="s">
        <v>517</v>
      </c>
      <c r="C254" s="126" t="s">
        <v>1711</v>
      </c>
      <c r="D254" s="126" t="s">
        <v>17</v>
      </c>
      <c r="E254" s="126">
        <v>96</v>
      </c>
      <c r="F254" s="126">
        <v>2.1355833333333294</v>
      </c>
      <c r="G254" s="126">
        <v>0.91666666666666685</v>
      </c>
      <c r="H254" s="126">
        <v>8.3333333333333301E-2</v>
      </c>
      <c r="I254" s="126">
        <v>0</v>
      </c>
      <c r="J254" s="126">
        <v>1</v>
      </c>
      <c r="K254" s="126" t="s">
        <v>33</v>
      </c>
      <c r="L254" s="126" t="s">
        <v>1827</v>
      </c>
      <c r="M254" s="126">
        <v>37</v>
      </c>
      <c r="N254" s="126" t="s">
        <v>32</v>
      </c>
      <c r="O254" s="126" t="s">
        <v>1828</v>
      </c>
      <c r="P254" s="126">
        <v>28</v>
      </c>
      <c r="Q254" s="126" t="s">
        <v>33</v>
      </c>
      <c r="R254" s="126">
        <v>2.3442857142857099</v>
      </c>
      <c r="S254" s="126" t="s">
        <v>33</v>
      </c>
      <c r="T254" s="126" t="s">
        <v>1720</v>
      </c>
      <c r="U254" s="126">
        <v>2.4103333333333299</v>
      </c>
      <c r="V254" s="126"/>
      <c r="W254" s="126" t="s">
        <v>32</v>
      </c>
      <c r="X254" s="126">
        <v>2.55994229183842</v>
      </c>
      <c r="Y254" s="126">
        <v>1213</v>
      </c>
      <c r="Z254" s="126">
        <v>97</v>
      </c>
      <c r="AA254" s="126">
        <v>0.19126133553173899</v>
      </c>
      <c r="AB254" s="126">
        <v>9.72794723825227E-2</v>
      </c>
      <c r="AC254" s="126">
        <v>0.11788953009068399</v>
      </c>
      <c r="AD254" s="126">
        <v>0.119538334707337</v>
      </c>
      <c r="AE254" s="126">
        <v>5.9356966199505402E-2</v>
      </c>
      <c r="AF254" s="126">
        <v>6.9249793899422901E-2</v>
      </c>
      <c r="AG254" s="126">
        <v>0.130255564715581</v>
      </c>
      <c r="AH254" s="126">
        <v>8.6562242374278606E-2</v>
      </c>
      <c r="AI254" s="126">
        <v>5.7708161582852399E-2</v>
      </c>
      <c r="AJ254" s="126">
        <v>5.8532563891178897E-2</v>
      </c>
      <c r="AK254" s="126">
        <v>9.8928276999175595E-3</v>
      </c>
      <c r="AL254" s="126">
        <v>0</v>
      </c>
      <c r="AM254" s="126"/>
    </row>
    <row r="255" spans="1:39">
      <c r="A255" s="126" t="s">
        <v>518</v>
      </c>
      <c r="B255" s="126" t="s">
        <v>519</v>
      </c>
      <c r="C255" s="126" t="s">
        <v>1711</v>
      </c>
      <c r="D255" s="126" t="s">
        <v>17</v>
      </c>
      <c r="E255" s="126">
        <v>0</v>
      </c>
      <c r="F255" s="126"/>
      <c r="G255" s="126"/>
      <c r="H255" s="126"/>
      <c r="I255" s="126"/>
      <c r="J255" s="126">
        <v>0</v>
      </c>
      <c r="K255" s="126" t="s">
        <v>18</v>
      </c>
      <c r="L255" s="126"/>
      <c r="M255" s="126">
        <v>0</v>
      </c>
      <c r="N255" s="126" t="s">
        <v>18</v>
      </c>
      <c r="O255" s="126"/>
      <c r="P255" s="126">
        <v>0</v>
      </c>
      <c r="Q255" s="126" t="s">
        <v>18</v>
      </c>
      <c r="R255" s="126"/>
      <c r="S255" s="126" t="s">
        <v>18</v>
      </c>
      <c r="T255" s="126" t="s">
        <v>1710</v>
      </c>
      <c r="U255" s="126"/>
      <c r="V255" s="126"/>
      <c r="W255" s="126" t="s">
        <v>30</v>
      </c>
      <c r="X255" s="126">
        <v>3.3906578947368402</v>
      </c>
      <c r="Y255" s="126">
        <v>152</v>
      </c>
      <c r="Z255" s="126"/>
      <c r="AA255" s="126">
        <v>0.32894736842105299</v>
      </c>
      <c r="AB255" s="126">
        <v>0.25</v>
      </c>
      <c r="AC255" s="126">
        <v>0.19078947368421101</v>
      </c>
      <c r="AD255" s="126">
        <v>9.2105263157894704E-2</v>
      </c>
      <c r="AE255" s="126">
        <v>5.9210526315789498E-2</v>
      </c>
      <c r="AF255" s="126">
        <v>2.6315789473684199E-2</v>
      </c>
      <c r="AG255" s="126">
        <v>6.5789473684210497E-3</v>
      </c>
      <c r="AH255" s="126">
        <v>0</v>
      </c>
      <c r="AI255" s="126">
        <v>2.6315789473684199E-2</v>
      </c>
      <c r="AJ255" s="126">
        <v>1.3157894736842099E-2</v>
      </c>
      <c r="AK255" s="126">
        <v>6.5789473684210497E-3</v>
      </c>
      <c r="AL255" s="126">
        <v>0</v>
      </c>
      <c r="AM255" s="126"/>
    </row>
    <row r="256" spans="1:39">
      <c r="A256" s="126" t="s">
        <v>520</v>
      </c>
      <c r="B256" s="126" t="s">
        <v>521</v>
      </c>
      <c r="C256" s="126" t="s">
        <v>1711</v>
      </c>
      <c r="D256" s="126" t="s">
        <v>17</v>
      </c>
      <c r="E256" s="126">
        <v>0</v>
      </c>
      <c r="F256" s="126"/>
      <c r="G256" s="126"/>
      <c r="H256" s="126"/>
      <c r="I256" s="126"/>
      <c r="J256" s="126">
        <v>0</v>
      </c>
      <c r="K256" s="126" t="s">
        <v>18</v>
      </c>
      <c r="L256" s="126"/>
      <c r="M256" s="126">
        <v>0</v>
      </c>
      <c r="N256" s="126" t="s">
        <v>18</v>
      </c>
      <c r="O256" s="126"/>
      <c r="P256" s="126">
        <v>0</v>
      </c>
      <c r="Q256" s="126" t="s">
        <v>18</v>
      </c>
      <c r="R256" s="126"/>
      <c r="S256" s="126" t="s">
        <v>18</v>
      </c>
      <c r="T256" s="126" t="s">
        <v>1710</v>
      </c>
      <c r="U256" s="126"/>
      <c r="V256" s="126"/>
      <c r="W256" s="126" t="s">
        <v>29</v>
      </c>
      <c r="X256" s="126">
        <v>3.7764423076923106</v>
      </c>
      <c r="Y256" s="126">
        <v>104</v>
      </c>
      <c r="Z256" s="126"/>
      <c r="AA256" s="126">
        <v>0.55769230769230804</v>
      </c>
      <c r="AB256" s="126">
        <v>0.32692307692307698</v>
      </c>
      <c r="AC256" s="126">
        <v>8.6538461538461495E-2</v>
      </c>
      <c r="AD256" s="126">
        <v>1.9230769230769201E-2</v>
      </c>
      <c r="AE256" s="126">
        <v>0</v>
      </c>
      <c r="AF256" s="126">
        <v>0</v>
      </c>
      <c r="AG256" s="126">
        <v>0</v>
      </c>
      <c r="AH256" s="126">
        <v>0</v>
      </c>
      <c r="AI256" s="126">
        <v>9.6153846153846194E-3</v>
      </c>
      <c r="AJ256" s="126">
        <v>0</v>
      </c>
      <c r="AK256" s="126">
        <v>0</v>
      </c>
      <c r="AL256" s="126">
        <v>0</v>
      </c>
      <c r="AM256" s="126"/>
    </row>
    <row r="257" spans="1:39">
      <c r="A257" s="126" t="s">
        <v>1568</v>
      </c>
      <c r="B257" s="126" t="s">
        <v>1829</v>
      </c>
      <c r="C257" s="126" t="s">
        <v>1711</v>
      </c>
      <c r="D257" s="126" t="s">
        <v>17</v>
      </c>
      <c r="E257" s="126">
        <v>0</v>
      </c>
      <c r="F257" s="126"/>
      <c r="G257" s="126"/>
      <c r="H257" s="126"/>
      <c r="I257" s="126"/>
      <c r="J257" s="126">
        <v>0</v>
      </c>
      <c r="K257" s="126" t="s">
        <v>18</v>
      </c>
      <c r="L257" s="126"/>
      <c r="M257" s="126">
        <v>0</v>
      </c>
      <c r="N257" s="126" t="s">
        <v>18</v>
      </c>
      <c r="O257" s="126"/>
      <c r="P257" s="126">
        <v>0</v>
      </c>
      <c r="Q257" s="126" t="s">
        <v>18</v>
      </c>
      <c r="R257" s="126"/>
      <c r="S257" s="126" t="s">
        <v>18</v>
      </c>
      <c r="T257" s="126" t="s">
        <v>1710</v>
      </c>
      <c r="U257" s="126"/>
      <c r="V257" s="126"/>
      <c r="W257" s="126" t="s">
        <v>33</v>
      </c>
      <c r="X257" s="126">
        <v>2.4249999999999998</v>
      </c>
      <c r="Y257" s="126">
        <v>22</v>
      </c>
      <c r="Z257" s="126"/>
      <c r="AA257" s="126">
        <v>0.13636363636363599</v>
      </c>
      <c r="AB257" s="126">
        <v>0.22727272727272699</v>
      </c>
      <c r="AC257" s="126">
        <v>4.5454545454545497E-2</v>
      </c>
      <c r="AD257" s="126">
        <v>9.0909090909090898E-2</v>
      </c>
      <c r="AE257" s="126">
        <v>9.0909090909090898E-2</v>
      </c>
      <c r="AF257" s="126">
        <v>4.5454545454545497E-2</v>
      </c>
      <c r="AG257" s="126">
        <v>9.0909090909090898E-2</v>
      </c>
      <c r="AH257" s="126">
        <v>0</v>
      </c>
      <c r="AI257" s="126">
        <v>9.0909090909090898E-2</v>
      </c>
      <c r="AJ257" s="126">
        <v>0.13636363636363599</v>
      </c>
      <c r="AK257" s="126">
        <v>4.5454545454545497E-2</v>
      </c>
      <c r="AL257" s="126">
        <v>0</v>
      </c>
      <c r="AM257" s="126"/>
    </row>
    <row r="258" spans="1:39">
      <c r="A258" s="126" t="s">
        <v>1567</v>
      </c>
      <c r="B258" s="126" t="s">
        <v>1830</v>
      </c>
      <c r="C258" s="126" t="s">
        <v>1715</v>
      </c>
      <c r="D258" s="126" t="s">
        <v>17</v>
      </c>
      <c r="E258" s="126">
        <v>0</v>
      </c>
      <c r="F258" s="126"/>
      <c r="G258" s="126"/>
      <c r="H258" s="126"/>
      <c r="I258" s="126"/>
      <c r="J258" s="126">
        <v>0</v>
      </c>
      <c r="K258" s="126" t="s">
        <v>18</v>
      </c>
      <c r="L258" s="126"/>
      <c r="M258" s="126">
        <v>0</v>
      </c>
      <c r="N258" s="126" t="s">
        <v>18</v>
      </c>
      <c r="O258" s="126"/>
      <c r="P258" s="126">
        <v>0</v>
      </c>
      <c r="Q258" s="126" t="s">
        <v>18</v>
      </c>
      <c r="R258" s="126"/>
      <c r="S258" s="126" t="s">
        <v>18</v>
      </c>
      <c r="T258" s="126" t="s">
        <v>1710</v>
      </c>
      <c r="U258" s="126"/>
      <c r="V258" s="126"/>
      <c r="W258" s="126" t="s">
        <v>32</v>
      </c>
      <c r="X258" s="126">
        <v>2.6185714285714301</v>
      </c>
      <c r="Y258" s="126">
        <v>7</v>
      </c>
      <c r="Z258" s="126"/>
      <c r="AA258" s="126">
        <v>0.57142857142857095</v>
      </c>
      <c r="AB258" s="126">
        <v>0</v>
      </c>
      <c r="AC258" s="126">
        <v>0</v>
      </c>
      <c r="AD258" s="126">
        <v>0</v>
      </c>
      <c r="AE258" s="126">
        <v>0</v>
      </c>
      <c r="AF258" s="126">
        <v>0.14285714285714299</v>
      </c>
      <c r="AG258" s="126">
        <v>0</v>
      </c>
      <c r="AH258" s="126">
        <v>0</v>
      </c>
      <c r="AI258" s="126">
        <v>0.14285714285714299</v>
      </c>
      <c r="AJ258" s="126">
        <v>0.14285714285714299</v>
      </c>
      <c r="AK258" s="126">
        <v>0</v>
      </c>
      <c r="AL258" s="126">
        <v>0</v>
      </c>
      <c r="AM258" s="126"/>
    </row>
    <row r="259" spans="1:39">
      <c r="A259" s="126" t="s">
        <v>522</v>
      </c>
      <c r="B259" s="126" t="s">
        <v>523</v>
      </c>
      <c r="C259" s="126" t="s">
        <v>1711</v>
      </c>
      <c r="D259" s="126" t="s">
        <v>17</v>
      </c>
      <c r="E259" s="126">
        <v>9</v>
      </c>
      <c r="F259" s="126">
        <v>1</v>
      </c>
      <c r="G259" s="126">
        <v>0.66666666666666696</v>
      </c>
      <c r="H259" s="126">
        <v>0.33333333333333298</v>
      </c>
      <c r="I259" s="126">
        <v>0</v>
      </c>
      <c r="J259" s="126">
        <v>0</v>
      </c>
      <c r="K259" s="126" t="s">
        <v>18</v>
      </c>
      <c r="L259" s="126"/>
      <c r="M259" s="126">
        <v>1</v>
      </c>
      <c r="N259" s="126" t="s">
        <v>25</v>
      </c>
      <c r="O259" s="126" t="s">
        <v>1715</v>
      </c>
      <c r="P259" s="126">
        <v>4</v>
      </c>
      <c r="Q259" s="126" t="s">
        <v>25</v>
      </c>
      <c r="R259" s="126">
        <v>1.4175</v>
      </c>
      <c r="S259" s="126" t="s">
        <v>25</v>
      </c>
      <c r="T259" s="126" t="s">
        <v>1714</v>
      </c>
      <c r="U259" s="126">
        <v>0.83250000000000002</v>
      </c>
      <c r="V259" s="126"/>
      <c r="W259" s="126" t="s">
        <v>21</v>
      </c>
      <c r="X259" s="126">
        <v>2.1535751295336798</v>
      </c>
      <c r="Y259" s="126">
        <v>193</v>
      </c>
      <c r="Z259" s="126">
        <v>9</v>
      </c>
      <c r="AA259" s="126">
        <v>0.20207253886010401</v>
      </c>
      <c r="AB259" s="126">
        <v>5.6994818652849701E-2</v>
      </c>
      <c r="AC259" s="126">
        <v>7.7720207253885995E-2</v>
      </c>
      <c r="AD259" s="126">
        <v>0.124352331606218</v>
      </c>
      <c r="AE259" s="126">
        <v>2.59067357512953E-2</v>
      </c>
      <c r="AF259" s="126">
        <v>4.6632124352331598E-2</v>
      </c>
      <c r="AG259" s="126">
        <v>0.124352331606218</v>
      </c>
      <c r="AH259" s="126">
        <v>4.6632124352331598E-2</v>
      </c>
      <c r="AI259" s="126">
        <v>0.15544041450777199</v>
      </c>
      <c r="AJ259" s="126">
        <v>0.10880829015544</v>
      </c>
      <c r="AK259" s="126">
        <v>1.55440414507772E-2</v>
      </c>
      <c r="AL259" s="126">
        <v>0</v>
      </c>
      <c r="AM259" s="126"/>
    </row>
    <row r="260" spans="1:39">
      <c r="A260" s="126" t="s">
        <v>524</v>
      </c>
      <c r="B260" s="126" t="s">
        <v>525</v>
      </c>
      <c r="C260" s="126" t="s">
        <v>1711</v>
      </c>
      <c r="D260" s="126" t="s">
        <v>17</v>
      </c>
      <c r="E260" s="126">
        <v>0</v>
      </c>
      <c r="F260" s="126"/>
      <c r="G260" s="126"/>
      <c r="H260" s="126"/>
      <c r="I260" s="126"/>
      <c r="J260" s="126">
        <v>0</v>
      </c>
      <c r="K260" s="126" t="s">
        <v>18</v>
      </c>
      <c r="L260" s="126"/>
      <c r="M260" s="126">
        <v>0</v>
      </c>
      <c r="N260" s="126" t="s">
        <v>18</v>
      </c>
      <c r="O260" s="126"/>
      <c r="P260" s="126">
        <v>0</v>
      </c>
      <c r="Q260" s="126" t="s">
        <v>18</v>
      </c>
      <c r="R260" s="126"/>
      <c r="S260" s="126" t="s">
        <v>18</v>
      </c>
      <c r="T260" s="126" t="s">
        <v>1710</v>
      </c>
      <c r="U260" s="126"/>
      <c r="V260" s="126"/>
      <c r="W260" s="126" t="s">
        <v>30</v>
      </c>
      <c r="X260" s="126">
        <v>3.3149999999999999</v>
      </c>
      <c r="Y260" s="126">
        <v>38</v>
      </c>
      <c r="Z260" s="126"/>
      <c r="AA260" s="126">
        <v>0.44736842105263203</v>
      </c>
      <c r="AB260" s="126">
        <v>5.2631578947368397E-2</v>
      </c>
      <c r="AC260" s="126">
        <v>0.26315789473684198</v>
      </c>
      <c r="AD260" s="126">
        <v>0.105263157894737</v>
      </c>
      <c r="AE260" s="126">
        <v>0</v>
      </c>
      <c r="AF260" s="126">
        <v>2.6315789473684199E-2</v>
      </c>
      <c r="AG260" s="126">
        <v>2.6315789473684199E-2</v>
      </c>
      <c r="AH260" s="126">
        <v>2.6315789473684199E-2</v>
      </c>
      <c r="AI260" s="126">
        <v>2.6315789473684199E-2</v>
      </c>
      <c r="AJ260" s="126">
        <v>2.6315789473684199E-2</v>
      </c>
      <c r="AK260" s="126">
        <v>0</v>
      </c>
      <c r="AL260" s="126">
        <v>0</v>
      </c>
      <c r="AM260" s="126"/>
    </row>
    <row r="261" spans="1:39">
      <c r="A261" s="126" t="s">
        <v>526</v>
      </c>
      <c r="B261" s="126" t="s">
        <v>527</v>
      </c>
      <c r="C261" s="126" t="s">
        <v>1711</v>
      </c>
      <c r="D261" s="126" t="s">
        <v>17</v>
      </c>
      <c r="E261" s="126">
        <v>0</v>
      </c>
      <c r="F261" s="126"/>
      <c r="G261" s="126"/>
      <c r="H261" s="126"/>
      <c r="I261" s="126"/>
      <c r="J261" s="126">
        <v>0</v>
      </c>
      <c r="K261" s="126" t="s">
        <v>18</v>
      </c>
      <c r="L261" s="126"/>
      <c r="M261" s="126">
        <v>0</v>
      </c>
      <c r="N261" s="126" t="s">
        <v>18</v>
      </c>
      <c r="O261" s="126"/>
      <c r="P261" s="126">
        <v>0</v>
      </c>
      <c r="Q261" s="126" t="s">
        <v>18</v>
      </c>
      <c r="R261" s="126"/>
      <c r="S261" s="126" t="s">
        <v>18</v>
      </c>
      <c r="T261" s="126" t="s">
        <v>1710</v>
      </c>
      <c r="U261" s="126"/>
      <c r="V261" s="126"/>
      <c r="W261" s="126" t="s">
        <v>31</v>
      </c>
      <c r="X261" s="126">
        <v>2.9767857142857101</v>
      </c>
      <c r="Y261" s="126">
        <v>28</v>
      </c>
      <c r="Z261" s="126"/>
      <c r="AA261" s="126">
        <v>0.14285714285714299</v>
      </c>
      <c r="AB261" s="126">
        <v>0.107142857142857</v>
      </c>
      <c r="AC261" s="126">
        <v>0.214285714285714</v>
      </c>
      <c r="AD261" s="126">
        <v>0.107142857142857</v>
      </c>
      <c r="AE261" s="126">
        <v>0.28571428571428598</v>
      </c>
      <c r="AF261" s="126">
        <v>0</v>
      </c>
      <c r="AG261" s="126">
        <v>0.107142857142857</v>
      </c>
      <c r="AH261" s="126">
        <v>0</v>
      </c>
      <c r="AI261" s="126">
        <v>0</v>
      </c>
      <c r="AJ261" s="126">
        <v>3.5714285714285698E-2</v>
      </c>
      <c r="AK261" s="126">
        <v>0</v>
      </c>
      <c r="AL261" s="126">
        <v>0</v>
      </c>
      <c r="AM261" s="126"/>
    </row>
    <row r="262" spans="1:39">
      <c r="A262" s="126" t="s">
        <v>528</v>
      </c>
      <c r="B262" s="126" t="s">
        <v>529</v>
      </c>
      <c r="C262" s="126" t="s">
        <v>1711</v>
      </c>
      <c r="D262" s="126" t="s">
        <v>17</v>
      </c>
      <c r="E262" s="126">
        <v>0</v>
      </c>
      <c r="F262" s="126"/>
      <c r="G262" s="126"/>
      <c r="H262" s="126"/>
      <c r="I262" s="126"/>
      <c r="J262" s="126">
        <v>0</v>
      </c>
      <c r="K262" s="126" t="s">
        <v>18</v>
      </c>
      <c r="L262" s="126"/>
      <c r="M262" s="126">
        <v>0</v>
      </c>
      <c r="N262" s="126" t="s">
        <v>18</v>
      </c>
      <c r="O262" s="126"/>
      <c r="P262" s="126">
        <v>0</v>
      </c>
      <c r="Q262" s="126" t="s">
        <v>18</v>
      </c>
      <c r="R262" s="126"/>
      <c r="S262" s="126" t="s">
        <v>18</v>
      </c>
      <c r="T262" s="126" t="s">
        <v>1710</v>
      </c>
      <c r="U262" s="126"/>
      <c r="V262" s="126"/>
      <c r="W262" s="126" t="s">
        <v>29</v>
      </c>
      <c r="X262" s="126">
        <v>3.8325</v>
      </c>
      <c r="Y262" s="126">
        <v>4</v>
      </c>
      <c r="Z262" s="126"/>
      <c r="AA262" s="126">
        <v>0.75</v>
      </c>
      <c r="AB262" s="126">
        <v>0</v>
      </c>
      <c r="AC262" s="126">
        <v>0.25</v>
      </c>
      <c r="AD262" s="126">
        <v>0</v>
      </c>
      <c r="AE262" s="126">
        <v>0</v>
      </c>
      <c r="AF262" s="126">
        <v>0</v>
      </c>
      <c r="AG262" s="126">
        <v>0</v>
      </c>
      <c r="AH262" s="126">
        <v>0</v>
      </c>
      <c r="AI262" s="126">
        <v>0</v>
      </c>
      <c r="AJ262" s="126">
        <v>0</v>
      </c>
      <c r="AK262" s="126">
        <v>0</v>
      </c>
      <c r="AL262" s="126">
        <v>0</v>
      </c>
      <c r="AM262" s="126"/>
    </row>
    <row r="263" spans="1:39">
      <c r="A263" s="126" t="s">
        <v>530</v>
      </c>
      <c r="B263" s="126" t="s">
        <v>531</v>
      </c>
      <c r="C263" s="126" t="s">
        <v>1714</v>
      </c>
      <c r="D263" s="126" t="s">
        <v>17</v>
      </c>
      <c r="E263" s="126">
        <v>27</v>
      </c>
      <c r="F263" s="126">
        <v>1.8192307692307701</v>
      </c>
      <c r="G263" s="126">
        <v>0.76923076923076916</v>
      </c>
      <c r="H263" s="126">
        <v>0.230769230769231</v>
      </c>
      <c r="I263" s="126">
        <v>0</v>
      </c>
      <c r="J263" s="126">
        <v>0</v>
      </c>
      <c r="K263" s="126" t="s">
        <v>18</v>
      </c>
      <c r="L263" s="126"/>
      <c r="M263" s="126">
        <v>3</v>
      </c>
      <c r="N263" s="126" t="s">
        <v>33</v>
      </c>
      <c r="O263" s="126" t="s">
        <v>1751</v>
      </c>
      <c r="P263" s="126">
        <v>11</v>
      </c>
      <c r="Q263" s="126" t="s">
        <v>21</v>
      </c>
      <c r="R263" s="126">
        <v>1.7563636363636399</v>
      </c>
      <c r="S263" s="126" t="s">
        <v>33</v>
      </c>
      <c r="T263" s="126" t="s">
        <v>1961</v>
      </c>
      <c r="U263" s="126">
        <v>2.4361538461538501</v>
      </c>
      <c r="V263" s="126"/>
      <c r="W263" s="126" t="s">
        <v>33</v>
      </c>
      <c r="X263" s="126">
        <v>2.27689075630252</v>
      </c>
      <c r="Y263" s="126">
        <v>238</v>
      </c>
      <c r="Z263" s="126">
        <v>27</v>
      </c>
      <c r="AA263" s="126">
        <v>0.23529411764705899</v>
      </c>
      <c r="AB263" s="126">
        <v>1.6806722689075598E-2</v>
      </c>
      <c r="AC263" s="126">
        <v>8.8235294117647106E-2</v>
      </c>
      <c r="AD263" s="126">
        <v>0.11764705882352899</v>
      </c>
      <c r="AE263" s="126">
        <v>4.20168067226891E-3</v>
      </c>
      <c r="AF263" s="126">
        <v>5.8823529411764698E-2</v>
      </c>
      <c r="AG263" s="126">
        <v>0.19747899159663901</v>
      </c>
      <c r="AH263" s="126">
        <v>7.5630252100840303E-2</v>
      </c>
      <c r="AI263" s="126">
        <v>0.113445378151261</v>
      </c>
      <c r="AJ263" s="126">
        <v>8.8235294117647106E-2</v>
      </c>
      <c r="AK263" s="126">
        <v>4.20168067226891E-3</v>
      </c>
      <c r="AL263" s="126">
        <v>0</v>
      </c>
      <c r="AM263" s="126"/>
    </row>
    <row r="264" spans="1:39">
      <c r="A264" s="126" t="s">
        <v>532</v>
      </c>
      <c r="B264" s="126" t="s">
        <v>533</v>
      </c>
      <c r="C264" s="126" t="s">
        <v>1714</v>
      </c>
      <c r="D264" s="126" t="s">
        <v>17</v>
      </c>
      <c r="E264" s="126">
        <v>1</v>
      </c>
      <c r="F264" s="126"/>
      <c r="G264" s="126"/>
      <c r="H264" s="126"/>
      <c r="I264" s="126"/>
      <c r="J264" s="126">
        <v>0</v>
      </c>
      <c r="K264" s="126" t="s">
        <v>18</v>
      </c>
      <c r="L264" s="126"/>
      <c r="M264" s="126">
        <v>0</v>
      </c>
      <c r="N264" s="126" t="s">
        <v>18</v>
      </c>
      <c r="O264" s="126"/>
      <c r="P264" s="126">
        <v>0</v>
      </c>
      <c r="Q264" s="126" t="s">
        <v>18</v>
      </c>
      <c r="R264" s="126"/>
      <c r="S264" s="126" t="s">
        <v>33</v>
      </c>
      <c r="T264" s="126" t="s">
        <v>1715</v>
      </c>
      <c r="U264" s="126">
        <v>2.33</v>
      </c>
      <c r="V264" s="126"/>
      <c r="W264" s="126" t="s">
        <v>31</v>
      </c>
      <c r="X264" s="126">
        <v>3.1533333333333302</v>
      </c>
      <c r="Y264" s="126">
        <v>39</v>
      </c>
      <c r="Z264" s="126">
        <v>1</v>
      </c>
      <c r="AA264" s="126">
        <v>0.61538461538461497</v>
      </c>
      <c r="AB264" s="126">
        <v>0</v>
      </c>
      <c r="AC264" s="126">
        <v>0.128205128205128</v>
      </c>
      <c r="AD264" s="126">
        <v>0</v>
      </c>
      <c r="AE264" s="126">
        <v>0</v>
      </c>
      <c r="AF264" s="126">
        <v>2.5641025641025599E-2</v>
      </c>
      <c r="AG264" s="126">
        <v>5.1282051282051301E-2</v>
      </c>
      <c r="AH264" s="126">
        <v>0.102564102564103</v>
      </c>
      <c r="AI264" s="126">
        <v>5.1282051282051301E-2</v>
      </c>
      <c r="AJ264" s="126">
        <v>2.5641025641025599E-2</v>
      </c>
      <c r="AK264" s="126">
        <v>0</v>
      </c>
      <c r="AL264" s="126">
        <v>0</v>
      </c>
      <c r="AM264" s="126"/>
    </row>
    <row r="265" spans="1:39">
      <c r="A265" s="126" t="s">
        <v>534</v>
      </c>
      <c r="B265" s="126" t="s">
        <v>535</v>
      </c>
      <c r="C265" s="126" t="s">
        <v>1715</v>
      </c>
      <c r="D265" s="126" t="s">
        <v>17</v>
      </c>
      <c r="E265" s="126">
        <v>1</v>
      </c>
      <c r="F265" s="126">
        <v>3</v>
      </c>
      <c r="G265" s="126">
        <v>1</v>
      </c>
      <c r="H265" s="126">
        <v>0</v>
      </c>
      <c r="I265" s="126">
        <v>0</v>
      </c>
      <c r="J265" s="126">
        <v>0</v>
      </c>
      <c r="K265" s="126" t="s">
        <v>18</v>
      </c>
      <c r="L265" s="126"/>
      <c r="M265" s="126">
        <v>0</v>
      </c>
      <c r="N265" s="126" t="s">
        <v>18</v>
      </c>
      <c r="O265" s="126"/>
      <c r="P265" s="126">
        <v>1</v>
      </c>
      <c r="Q265" s="126" t="s">
        <v>31</v>
      </c>
      <c r="R265" s="126">
        <v>3</v>
      </c>
      <c r="S265" s="126" t="s">
        <v>18</v>
      </c>
      <c r="T265" s="126" t="s">
        <v>1710</v>
      </c>
      <c r="U265" s="126"/>
      <c r="V265" s="126"/>
      <c r="W265" s="126" t="s">
        <v>30</v>
      </c>
      <c r="X265" s="126">
        <v>3.1869999999999998</v>
      </c>
      <c r="Y265" s="126">
        <v>130</v>
      </c>
      <c r="Z265" s="126">
        <v>1</v>
      </c>
      <c r="AA265" s="126">
        <v>0.53076923076923099</v>
      </c>
      <c r="AB265" s="126">
        <v>7.69230769230769E-2</v>
      </c>
      <c r="AC265" s="126">
        <v>0.107692307692308</v>
      </c>
      <c r="AD265" s="126">
        <v>8.4615384615384606E-2</v>
      </c>
      <c r="AE265" s="126">
        <v>0</v>
      </c>
      <c r="AF265" s="126">
        <v>2.3076923076923099E-2</v>
      </c>
      <c r="AG265" s="126">
        <v>5.3846153846153898E-2</v>
      </c>
      <c r="AH265" s="126">
        <v>7.6923076923076893E-3</v>
      </c>
      <c r="AI265" s="126">
        <v>6.15384615384615E-2</v>
      </c>
      <c r="AJ265" s="126">
        <v>4.6153846153846198E-2</v>
      </c>
      <c r="AK265" s="126">
        <v>0</v>
      </c>
      <c r="AL265" s="126">
        <v>0</v>
      </c>
      <c r="AM265" s="126"/>
    </row>
    <row r="266" spans="1:39">
      <c r="A266" s="126" t="s">
        <v>536</v>
      </c>
      <c r="B266" s="126" t="s">
        <v>537</v>
      </c>
      <c r="C266" s="126" t="s">
        <v>1714</v>
      </c>
      <c r="D266" s="126" t="s">
        <v>17</v>
      </c>
      <c r="E266" s="126">
        <v>0</v>
      </c>
      <c r="F266" s="126"/>
      <c r="G266" s="126"/>
      <c r="H266" s="126"/>
      <c r="I266" s="126"/>
      <c r="J266" s="126">
        <v>0</v>
      </c>
      <c r="K266" s="126" t="s">
        <v>18</v>
      </c>
      <c r="L266" s="126"/>
      <c r="M266" s="126">
        <v>0</v>
      </c>
      <c r="N266" s="126" t="s">
        <v>18</v>
      </c>
      <c r="O266" s="126"/>
      <c r="P266" s="126">
        <v>0</v>
      </c>
      <c r="Q266" s="126" t="s">
        <v>18</v>
      </c>
      <c r="R266" s="126"/>
      <c r="S266" s="126" t="s">
        <v>18</v>
      </c>
      <c r="T266" s="126" t="s">
        <v>1710</v>
      </c>
      <c r="U266" s="126"/>
      <c r="V266" s="126"/>
      <c r="W266" s="126" t="s">
        <v>29</v>
      </c>
      <c r="X266" s="126">
        <v>3.74411764705882</v>
      </c>
      <c r="Y266" s="126">
        <v>34</v>
      </c>
      <c r="Z266" s="126"/>
      <c r="AA266" s="126">
        <v>0.64705882352941202</v>
      </c>
      <c r="AB266" s="126">
        <v>0</v>
      </c>
      <c r="AC266" s="126">
        <v>0.29411764705882398</v>
      </c>
      <c r="AD266" s="126">
        <v>5.8823529411764698E-2</v>
      </c>
      <c r="AE266" s="126">
        <v>0</v>
      </c>
      <c r="AF266" s="126">
        <v>0</v>
      </c>
      <c r="AG266" s="126">
        <v>0</v>
      </c>
      <c r="AH266" s="126">
        <v>0</v>
      </c>
      <c r="AI266" s="126">
        <v>0</v>
      </c>
      <c r="AJ266" s="126">
        <v>0</v>
      </c>
      <c r="AK266" s="126">
        <v>0</v>
      </c>
      <c r="AL266" s="126">
        <v>0</v>
      </c>
      <c r="AM266" s="126"/>
    </row>
    <row r="267" spans="1:39">
      <c r="A267" s="126" t="s">
        <v>538</v>
      </c>
      <c r="B267" s="126" t="s">
        <v>539</v>
      </c>
      <c r="C267" s="126" t="s">
        <v>1714</v>
      </c>
      <c r="D267" s="126" t="s">
        <v>17</v>
      </c>
      <c r="E267" s="126">
        <v>1</v>
      </c>
      <c r="F267" s="126">
        <v>1</v>
      </c>
      <c r="G267" s="126">
        <v>1</v>
      </c>
      <c r="H267" s="126">
        <v>0</v>
      </c>
      <c r="I267" s="126">
        <v>0</v>
      </c>
      <c r="J267" s="126">
        <v>0</v>
      </c>
      <c r="K267" s="126" t="s">
        <v>18</v>
      </c>
      <c r="L267" s="126"/>
      <c r="M267" s="126">
        <v>1</v>
      </c>
      <c r="N267" s="126" t="s">
        <v>21</v>
      </c>
      <c r="O267" s="126" t="s">
        <v>1712</v>
      </c>
      <c r="P267" s="126">
        <v>0</v>
      </c>
      <c r="Q267" s="126" t="s">
        <v>18</v>
      </c>
      <c r="R267" s="126"/>
      <c r="S267" s="126" t="s">
        <v>18</v>
      </c>
      <c r="T267" s="126" t="s">
        <v>1710</v>
      </c>
      <c r="U267" s="126"/>
      <c r="V267" s="126"/>
      <c r="W267" s="126" t="s">
        <v>32</v>
      </c>
      <c r="X267" s="126">
        <v>2.7396875000000001</v>
      </c>
      <c r="Y267" s="126">
        <v>32</v>
      </c>
      <c r="Z267" s="126">
        <v>1</v>
      </c>
      <c r="AA267" s="126">
        <v>0.34375</v>
      </c>
      <c r="AB267" s="126">
        <v>3.125E-2</v>
      </c>
      <c r="AC267" s="126">
        <v>0</v>
      </c>
      <c r="AD267" s="126">
        <v>0.21875</v>
      </c>
      <c r="AE267" s="126">
        <v>0</v>
      </c>
      <c r="AF267" s="126">
        <v>0</v>
      </c>
      <c r="AG267" s="126">
        <v>0.25</v>
      </c>
      <c r="AH267" s="126">
        <v>9.375E-2</v>
      </c>
      <c r="AI267" s="126">
        <v>3.125E-2</v>
      </c>
      <c r="AJ267" s="126">
        <v>3.125E-2</v>
      </c>
      <c r="AK267" s="126">
        <v>0</v>
      </c>
      <c r="AL267" s="126">
        <v>0</v>
      </c>
      <c r="AM267" s="126"/>
    </row>
    <row r="268" spans="1:39">
      <c r="A268" s="126" t="s">
        <v>540</v>
      </c>
      <c r="B268" s="126" t="s">
        <v>541</v>
      </c>
      <c r="C268" s="126" t="s">
        <v>1711</v>
      </c>
      <c r="D268" s="126" t="s">
        <v>17</v>
      </c>
      <c r="E268" s="126">
        <v>0</v>
      </c>
      <c r="F268" s="126"/>
      <c r="G268" s="126"/>
      <c r="H268" s="126"/>
      <c r="I268" s="126"/>
      <c r="J268" s="126">
        <v>0</v>
      </c>
      <c r="K268" s="126" t="s">
        <v>18</v>
      </c>
      <c r="L268" s="126"/>
      <c r="M268" s="126">
        <v>0</v>
      </c>
      <c r="N268" s="126" t="s">
        <v>18</v>
      </c>
      <c r="O268" s="126"/>
      <c r="P268" s="126">
        <v>0</v>
      </c>
      <c r="Q268" s="126" t="s">
        <v>18</v>
      </c>
      <c r="R268" s="126"/>
      <c r="S268" s="126" t="s">
        <v>18</v>
      </c>
      <c r="T268" s="126" t="s">
        <v>1710</v>
      </c>
      <c r="U268" s="126"/>
      <c r="V268" s="126"/>
      <c r="W268" s="126" t="s">
        <v>28</v>
      </c>
      <c r="X268" s="126">
        <v>4</v>
      </c>
      <c r="Y268" s="126">
        <v>2</v>
      </c>
      <c r="Z268" s="126"/>
      <c r="AA268" s="126">
        <v>1</v>
      </c>
      <c r="AB268" s="126">
        <v>0</v>
      </c>
      <c r="AC268" s="126">
        <v>0</v>
      </c>
      <c r="AD268" s="126">
        <v>0</v>
      </c>
      <c r="AE268" s="126">
        <v>0</v>
      </c>
      <c r="AF268" s="126">
        <v>0</v>
      </c>
      <c r="AG268" s="126">
        <v>0</v>
      </c>
      <c r="AH268" s="126">
        <v>0</v>
      </c>
      <c r="AI268" s="126">
        <v>0</v>
      </c>
      <c r="AJ268" s="126">
        <v>0</v>
      </c>
      <c r="AK268" s="126">
        <v>0</v>
      </c>
      <c r="AL268" s="126">
        <v>0</v>
      </c>
      <c r="AM268" s="126"/>
    </row>
    <row r="269" spans="1:39">
      <c r="A269" s="126" t="s">
        <v>542</v>
      </c>
      <c r="B269" s="126" t="s">
        <v>543</v>
      </c>
      <c r="C269" s="126" t="s">
        <v>1714</v>
      </c>
      <c r="D269" s="126" t="s">
        <v>17</v>
      </c>
      <c r="E269" s="126">
        <v>1</v>
      </c>
      <c r="F269" s="126">
        <v>0</v>
      </c>
      <c r="G269" s="126">
        <v>0</v>
      </c>
      <c r="H269" s="126">
        <v>1</v>
      </c>
      <c r="I269" s="126">
        <v>0</v>
      </c>
      <c r="J269" s="126">
        <v>0</v>
      </c>
      <c r="K269" s="126" t="s">
        <v>18</v>
      </c>
      <c r="L269" s="126"/>
      <c r="M269" s="126">
        <v>0</v>
      </c>
      <c r="N269" s="126" t="s">
        <v>18</v>
      </c>
      <c r="O269" s="126"/>
      <c r="P269" s="126">
        <v>1</v>
      </c>
      <c r="Q269" s="126" t="s">
        <v>18</v>
      </c>
      <c r="R269" s="126">
        <v>0</v>
      </c>
      <c r="S269" s="126" t="s">
        <v>18</v>
      </c>
      <c r="T269" s="126" t="s">
        <v>1710</v>
      </c>
      <c r="U269" s="126"/>
      <c r="V269" s="126"/>
      <c r="W269" s="126" t="s">
        <v>32</v>
      </c>
      <c r="X269" s="126">
        <v>2.5593548387096798</v>
      </c>
      <c r="Y269" s="126">
        <v>31</v>
      </c>
      <c r="Z269" s="126">
        <v>1</v>
      </c>
      <c r="AA269" s="126">
        <v>0.25806451612903197</v>
      </c>
      <c r="AB269" s="126">
        <v>3.2258064516128997E-2</v>
      </c>
      <c r="AC269" s="126">
        <v>3.2258064516128997E-2</v>
      </c>
      <c r="AD269" s="126">
        <v>0.19354838709677399</v>
      </c>
      <c r="AE269" s="126">
        <v>9.6774193548387094E-2</v>
      </c>
      <c r="AF269" s="126">
        <v>3.2258064516128997E-2</v>
      </c>
      <c r="AG269" s="126">
        <v>0.16129032258064499</v>
      </c>
      <c r="AH269" s="126">
        <v>6.4516129032258104E-2</v>
      </c>
      <c r="AI269" s="126">
        <v>0.12903225806451599</v>
      </c>
      <c r="AJ269" s="126">
        <v>0</v>
      </c>
      <c r="AK269" s="126">
        <v>0</v>
      </c>
      <c r="AL269" s="126">
        <v>0</v>
      </c>
      <c r="AM269" s="126"/>
    </row>
    <row r="270" spans="1:39">
      <c r="A270" s="126" t="s">
        <v>544</v>
      </c>
      <c r="B270" s="126" t="s">
        <v>545</v>
      </c>
      <c r="C270" s="126" t="s">
        <v>1715</v>
      </c>
      <c r="D270" s="126" t="s">
        <v>14</v>
      </c>
      <c r="E270" s="126">
        <v>47</v>
      </c>
      <c r="F270" s="126">
        <v>1.50757575757576</v>
      </c>
      <c r="G270" s="126">
        <v>0.75757575757575812</v>
      </c>
      <c r="H270" s="126">
        <v>0.24242424242424199</v>
      </c>
      <c r="I270" s="126">
        <v>0</v>
      </c>
      <c r="J270" s="126">
        <v>0</v>
      </c>
      <c r="K270" s="126" t="s">
        <v>18</v>
      </c>
      <c r="L270" s="126"/>
      <c r="M270" s="126">
        <v>0</v>
      </c>
      <c r="N270" s="126" t="s">
        <v>18</v>
      </c>
      <c r="O270" s="126"/>
      <c r="P270" s="126">
        <v>33</v>
      </c>
      <c r="Q270" s="126" t="s">
        <v>34</v>
      </c>
      <c r="R270" s="126">
        <v>1.68848484848485</v>
      </c>
      <c r="S270" s="126" t="s">
        <v>34</v>
      </c>
      <c r="T270" s="126" t="s">
        <v>1952</v>
      </c>
      <c r="U270" s="126">
        <v>1.84785714285714</v>
      </c>
      <c r="V270" s="126"/>
      <c r="W270" s="126" t="s">
        <v>34</v>
      </c>
      <c r="X270" s="126">
        <v>1.8530884808013399</v>
      </c>
      <c r="Y270" s="126">
        <v>1198</v>
      </c>
      <c r="Z270" s="126">
        <v>48</v>
      </c>
      <c r="AA270" s="126">
        <v>0</v>
      </c>
      <c r="AB270" s="126">
        <v>0</v>
      </c>
      <c r="AC270" s="126">
        <v>0</v>
      </c>
      <c r="AD270" s="126">
        <v>0</v>
      </c>
      <c r="AE270" s="126">
        <v>0</v>
      </c>
      <c r="AF270" s="126">
        <v>0</v>
      </c>
      <c r="AG270" s="126">
        <v>0</v>
      </c>
      <c r="AH270" s="126">
        <v>0</v>
      </c>
      <c r="AI270" s="126">
        <v>2.9215358931552599E-2</v>
      </c>
      <c r="AJ270" s="126">
        <v>1.5025041736227001E-2</v>
      </c>
      <c r="AK270" s="126">
        <v>0.92654424040066796</v>
      </c>
      <c r="AL270" s="126">
        <v>0</v>
      </c>
      <c r="AM270" s="126"/>
    </row>
    <row r="271" spans="1:39">
      <c r="A271" s="126" t="s">
        <v>546</v>
      </c>
      <c r="B271" s="126" t="s">
        <v>547</v>
      </c>
      <c r="C271" s="126" t="s">
        <v>1719</v>
      </c>
      <c r="D271" s="126" t="s">
        <v>14</v>
      </c>
      <c r="E271" s="126">
        <v>688</v>
      </c>
      <c r="F271" s="126">
        <v>1.2404769736842201</v>
      </c>
      <c r="G271" s="126">
        <v>0.62335526315789502</v>
      </c>
      <c r="H271" s="126">
        <v>0.37664473684210498</v>
      </c>
      <c r="I271" s="126">
        <v>0</v>
      </c>
      <c r="J271" s="126">
        <v>0</v>
      </c>
      <c r="K271" s="126" t="s">
        <v>18</v>
      </c>
      <c r="L271" s="126"/>
      <c r="M271" s="126">
        <v>0</v>
      </c>
      <c r="N271" s="126" t="s">
        <v>18</v>
      </c>
      <c r="O271" s="126"/>
      <c r="P271" s="126">
        <v>622</v>
      </c>
      <c r="Q271" s="126" t="s">
        <v>34</v>
      </c>
      <c r="R271" s="126">
        <v>1.5165112540193</v>
      </c>
      <c r="S271" s="126" t="s">
        <v>35</v>
      </c>
      <c r="T271" s="126" t="s">
        <v>1969</v>
      </c>
      <c r="U271" s="126">
        <v>1.4474242424242401</v>
      </c>
      <c r="V271" s="126"/>
      <c r="W271" s="126" t="s">
        <v>35</v>
      </c>
      <c r="X271" s="126">
        <v>1.3251312335958001</v>
      </c>
      <c r="Y271" s="126">
        <v>3048</v>
      </c>
      <c r="Z271" s="126">
        <v>690</v>
      </c>
      <c r="AA271" s="126">
        <v>0</v>
      </c>
      <c r="AB271" s="126">
        <v>0</v>
      </c>
      <c r="AC271" s="126">
        <v>0</v>
      </c>
      <c r="AD271" s="126">
        <v>3.2808398950131201E-4</v>
      </c>
      <c r="AE271" s="126">
        <v>0</v>
      </c>
      <c r="AF271" s="126">
        <v>0</v>
      </c>
      <c r="AG271" s="126">
        <v>2.9527559055118101E-3</v>
      </c>
      <c r="AH271" s="126">
        <v>6.5616797900262499E-4</v>
      </c>
      <c r="AI271" s="126">
        <v>0.27526246719160102</v>
      </c>
      <c r="AJ271" s="126">
        <v>3.2152230971128598E-2</v>
      </c>
      <c r="AK271" s="126">
        <v>0.65879265091863504</v>
      </c>
      <c r="AL271" s="126">
        <v>0</v>
      </c>
      <c r="AM271" s="126"/>
    </row>
    <row r="272" spans="1:39">
      <c r="A272" s="126" t="s">
        <v>13</v>
      </c>
      <c r="B272" s="126" t="s">
        <v>548</v>
      </c>
      <c r="C272" s="126" t="s">
        <v>1711</v>
      </c>
      <c r="D272" s="126" t="s">
        <v>14</v>
      </c>
      <c r="E272" s="126">
        <v>785</v>
      </c>
      <c r="F272" s="126">
        <v>1.06420401854714</v>
      </c>
      <c r="G272" s="126">
        <v>0.53786707882534801</v>
      </c>
      <c r="H272" s="126">
        <v>0.46058732612055597</v>
      </c>
      <c r="I272" s="126">
        <v>1.5455950540958299E-3</v>
      </c>
      <c r="J272" s="126">
        <v>0</v>
      </c>
      <c r="K272" s="126" t="s">
        <v>18</v>
      </c>
      <c r="L272" s="126"/>
      <c r="M272" s="126">
        <v>1</v>
      </c>
      <c r="N272" s="126" t="s">
        <v>34</v>
      </c>
      <c r="O272" s="126" t="s">
        <v>1818</v>
      </c>
      <c r="P272" s="126">
        <v>699</v>
      </c>
      <c r="Q272" s="126" t="s">
        <v>35</v>
      </c>
      <c r="R272" s="126">
        <v>1.3675107296137401</v>
      </c>
      <c r="S272" s="126" t="s">
        <v>35</v>
      </c>
      <c r="T272" s="126" t="s">
        <v>1970</v>
      </c>
      <c r="U272" s="126">
        <v>1.2285185185185199</v>
      </c>
      <c r="V272" s="126"/>
      <c r="W272" s="126" t="s">
        <v>35</v>
      </c>
      <c r="X272" s="126">
        <v>1.1793289979308299</v>
      </c>
      <c r="Y272" s="126">
        <v>3383</v>
      </c>
      <c r="Z272" s="126">
        <v>786</v>
      </c>
      <c r="AA272" s="126">
        <v>0</v>
      </c>
      <c r="AB272" s="126">
        <v>0</v>
      </c>
      <c r="AC272" s="126">
        <v>0</v>
      </c>
      <c r="AD272" s="126">
        <v>5.9119125036949502E-4</v>
      </c>
      <c r="AE272" s="126">
        <v>1.18238250073899E-3</v>
      </c>
      <c r="AF272" s="126">
        <v>8.8678687555424204E-4</v>
      </c>
      <c r="AG272" s="126">
        <v>4.1383387525864603E-3</v>
      </c>
      <c r="AH272" s="126">
        <v>2.3647650014779801E-3</v>
      </c>
      <c r="AI272" s="126">
        <v>0.34466449896541501</v>
      </c>
      <c r="AJ272" s="126">
        <v>5.2616021282884999E-2</v>
      </c>
      <c r="AK272" s="126">
        <v>0.58084540348802804</v>
      </c>
      <c r="AL272" s="126">
        <v>0</v>
      </c>
      <c r="AM272" s="126"/>
    </row>
    <row r="273" spans="1:39">
      <c r="A273" s="126" t="s">
        <v>549</v>
      </c>
      <c r="B273" s="126" t="s">
        <v>550</v>
      </c>
      <c r="C273" s="126" t="s">
        <v>1711</v>
      </c>
      <c r="D273" s="126" t="s">
        <v>17</v>
      </c>
      <c r="E273" s="126">
        <v>747</v>
      </c>
      <c r="F273" s="126">
        <v>1.2980124298820901</v>
      </c>
      <c r="G273" s="126">
        <v>0.64785553047404099</v>
      </c>
      <c r="H273" s="126">
        <v>0.31602708803611701</v>
      </c>
      <c r="I273" s="126">
        <v>3.6117381489841997E-2</v>
      </c>
      <c r="J273" s="126">
        <v>20</v>
      </c>
      <c r="K273" s="126" t="s">
        <v>21</v>
      </c>
      <c r="L273" s="126" t="s">
        <v>1832</v>
      </c>
      <c r="M273" s="126">
        <v>102</v>
      </c>
      <c r="N273" s="126" t="s">
        <v>33</v>
      </c>
      <c r="O273" s="126" t="s">
        <v>1833</v>
      </c>
      <c r="P273" s="126">
        <v>375</v>
      </c>
      <c r="Q273" s="126" t="s">
        <v>21</v>
      </c>
      <c r="R273" s="126">
        <v>1.53677333333333</v>
      </c>
      <c r="S273" s="126" t="s">
        <v>21</v>
      </c>
      <c r="T273" s="126" t="s">
        <v>1971</v>
      </c>
      <c r="U273" s="126">
        <v>1.89535564853557</v>
      </c>
      <c r="V273" s="126"/>
      <c r="W273" s="126" t="s">
        <v>33</v>
      </c>
      <c r="X273" s="126">
        <v>2.4692208365522599</v>
      </c>
      <c r="Y273" s="126">
        <v>9061</v>
      </c>
      <c r="Z273" s="126">
        <v>751</v>
      </c>
      <c r="AA273" s="126">
        <v>0.110252731486591</v>
      </c>
      <c r="AB273" s="126">
        <v>8.7186844719125897E-2</v>
      </c>
      <c r="AC273" s="126">
        <v>0.10098223154177199</v>
      </c>
      <c r="AD273" s="126">
        <v>0.184416731045139</v>
      </c>
      <c r="AE273" s="126">
        <v>0.10925946363536</v>
      </c>
      <c r="AF273" s="126">
        <v>8.6303939962476595E-2</v>
      </c>
      <c r="AG273" s="126">
        <v>0.14148548725306301</v>
      </c>
      <c r="AH273" s="126">
        <v>4.2269065224588898E-2</v>
      </c>
      <c r="AI273" s="126">
        <v>8.5310672111246003E-2</v>
      </c>
      <c r="AJ273" s="126">
        <v>4.4034874737887697E-2</v>
      </c>
      <c r="AK273" s="126">
        <v>3.31089283743516E-4</v>
      </c>
      <c r="AL273" s="126">
        <v>0</v>
      </c>
      <c r="AM273" s="126"/>
    </row>
    <row r="274" spans="1:39">
      <c r="A274" s="126" t="s">
        <v>551</v>
      </c>
      <c r="B274" s="126" t="s">
        <v>552</v>
      </c>
      <c r="C274" s="126" t="s">
        <v>1711</v>
      </c>
      <c r="D274" s="126" t="s">
        <v>17</v>
      </c>
      <c r="E274" s="126">
        <v>891</v>
      </c>
      <c r="F274" s="126">
        <v>1.37990614643112</v>
      </c>
      <c r="G274" s="126">
        <v>0.69020501138952195</v>
      </c>
      <c r="H274" s="126">
        <v>0.28018223234624101</v>
      </c>
      <c r="I274" s="126">
        <v>2.96127562642369E-2</v>
      </c>
      <c r="J274" s="126">
        <v>19</v>
      </c>
      <c r="K274" s="126" t="s">
        <v>21</v>
      </c>
      <c r="L274" s="126" t="s">
        <v>1834</v>
      </c>
      <c r="M274" s="126">
        <v>112</v>
      </c>
      <c r="N274" s="126" t="s">
        <v>33</v>
      </c>
      <c r="O274" s="126" t="s">
        <v>1835</v>
      </c>
      <c r="P274" s="126">
        <v>380</v>
      </c>
      <c r="Q274" s="126" t="s">
        <v>21</v>
      </c>
      <c r="R274" s="126">
        <v>1.54807894736842</v>
      </c>
      <c r="S274" s="126" t="s">
        <v>21</v>
      </c>
      <c r="T274" s="126" t="s">
        <v>1972</v>
      </c>
      <c r="U274" s="126">
        <v>1.7679569892473099</v>
      </c>
      <c r="V274" s="126"/>
      <c r="W274" s="126" t="s">
        <v>33</v>
      </c>
      <c r="X274" s="126">
        <v>2.33496843434343</v>
      </c>
      <c r="Y274" s="126">
        <v>7920</v>
      </c>
      <c r="Z274" s="126">
        <v>897</v>
      </c>
      <c r="AA274" s="126">
        <v>0.11527777777777801</v>
      </c>
      <c r="AB274" s="126">
        <v>8.4848484848484895E-2</v>
      </c>
      <c r="AC274" s="126">
        <v>0.104166666666667</v>
      </c>
      <c r="AD274" s="126">
        <v>0.14065656565656601</v>
      </c>
      <c r="AE274" s="126">
        <v>0.10239898989899</v>
      </c>
      <c r="AF274" s="126">
        <v>7.2348484848484898E-2</v>
      </c>
      <c r="AG274" s="126">
        <v>0.14659090909090899</v>
      </c>
      <c r="AH274" s="126">
        <v>5.2146464646464698E-2</v>
      </c>
      <c r="AI274" s="126">
        <v>9.8106060606060586E-2</v>
      </c>
      <c r="AJ274" s="126">
        <v>7.7398989898989898E-2</v>
      </c>
      <c r="AK274" s="126">
        <v>3.15656565656566E-3</v>
      </c>
      <c r="AL274" s="126">
        <v>0</v>
      </c>
      <c r="AM274" s="126"/>
    </row>
    <row r="275" spans="1:39">
      <c r="A275" s="126" t="s">
        <v>553</v>
      </c>
      <c r="B275" s="126" t="s">
        <v>554</v>
      </c>
      <c r="C275" s="126" t="s">
        <v>1711</v>
      </c>
      <c r="D275" s="126" t="s">
        <v>17</v>
      </c>
      <c r="E275" s="126">
        <v>1</v>
      </c>
      <c r="F275" s="126">
        <v>2.67</v>
      </c>
      <c r="G275" s="126">
        <v>1</v>
      </c>
      <c r="H275" s="126">
        <v>0</v>
      </c>
      <c r="I275" s="126">
        <v>0</v>
      </c>
      <c r="J275" s="126">
        <v>0</v>
      </c>
      <c r="K275" s="126" t="s">
        <v>18</v>
      </c>
      <c r="L275" s="126"/>
      <c r="M275" s="126">
        <v>0</v>
      </c>
      <c r="N275" s="126" t="s">
        <v>18</v>
      </c>
      <c r="O275" s="126"/>
      <c r="P275" s="126">
        <v>1</v>
      </c>
      <c r="Q275" s="126" t="s">
        <v>32</v>
      </c>
      <c r="R275" s="126">
        <v>2.67</v>
      </c>
      <c r="S275" s="126" t="s">
        <v>18</v>
      </c>
      <c r="T275" s="126" t="s">
        <v>1710</v>
      </c>
      <c r="U275" s="126"/>
      <c r="V275" s="126"/>
      <c r="W275" s="126" t="s">
        <v>31</v>
      </c>
      <c r="X275" s="126">
        <v>2.9112716763005801</v>
      </c>
      <c r="Y275" s="126">
        <v>173</v>
      </c>
      <c r="Z275" s="126">
        <v>1</v>
      </c>
      <c r="AA275" s="126">
        <v>0.369942196531792</v>
      </c>
      <c r="AB275" s="126">
        <v>8.6705202312138699E-2</v>
      </c>
      <c r="AC275" s="126">
        <v>0.15028901734104</v>
      </c>
      <c r="AD275" s="126">
        <v>0.12138728323699401</v>
      </c>
      <c r="AE275" s="126">
        <v>4.6242774566474E-2</v>
      </c>
      <c r="AF275" s="126">
        <v>1.15606936416185E-2</v>
      </c>
      <c r="AG275" s="126">
        <v>3.4682080924855502E-2</v>
      </c>
      <c r="AH275" s="126">
        <v>1.7341040462427699E-2</v>
      </c>
      <c r="AI275" s="126">
        <v>8.0924855491329495E-2</v>
      </c>
      <c r="AJ275" s="126">
        <v>5.2023121387283197E-2</v>
      </c>
      <c r="AK275" s="126">
        <v>5.78034682080925E-3</v>
      </c>
      <c r="AL275" s="126">
        <v>0</v>
      </c>
      <c r="AM275" s="126"/>
    </row>
    <row r="276" spans="1:39">
      <c r="A276" s="126" t="s">
        <v>555</v>
      </c>
      <c r="B276" s="126" t="s">
        <v>556</v>
      </c>
      <c r="C276" s="126" t="s">
        <v>1711</v>
      </c>
      <c r="D276" s="126" t="s">
        <v>17</v>
      </c>
      <c r="E276" s="126">
        <v>0</v>
      </c>
      <c r="F276" s="126"/>
      <c r="G276" s="126"/>
      <c r="H276" s="126"/>
      <c r="I276" s="126"/>
      <c r="J276" s="126">
        <v>0</v>
      </c>
      <c r="K276" s="126" t="s">
        <v>18</v>
      </c>
      <c r="L276" s="126"/>
      <c r="M276" s="126">
        <v>0</v>
      </c>
      <c r="N276" s="126" t="s">
        <v>18</v>
      </c>
      <c r="O276" s="126"/>
      <c r="P276" s="126">
        <v>0</v>
      </c>
      <c r="Q276" s="126" t="s">
        <v>18</v>
      </c>
      <c r="R276" s="126"/>
      <c r="S276" s="126" t="s">
        <v>18</v>
      </c>
      <c r="T276" s="126" t="s">
        <v>1710</v>
      </c>
      <c r="U276" s="126"/>
      <c r="V276" s="126"/>
      <c r="W276" s="126" t="s">
        <v>30</v>
      </c>
      <c r="X276" s="126">
        <v>3.3103571428571401</v>
      </c>
      <c r="Y276" s="126">
        <v>28</v>
      </c>
      <c r="Z276" s="126"/>
      <c r="AA276" s="126">
        <v>0.214285714285714</v>
      </c>
      <c r="AB276" s="126">
        <v>0.35714285714285698</v>
      </c>
      <c r="AC276" s="126">
        <v>0.214285714285714</v>
      </c>
      <c r="AD276" s="126">
        <v>3.5714285714285698E-2</v>
      </c>
      <c r="AE276" s="126">
        <v>0.107142857142857</v>
      </c>
      <c r="AF276" s="126">
        <v>0</v>
      </c>
      <c r="AG276" s="126">
        <v>0</v>
      </c>
      <c r="AH276" s="126">
        <v>3.5714285714285698E-2</v>
      </c>
      <c r="AI276" s="126">
        <v>3.5714285714285698E-2</v>
      </c>
      <c r="AJ276" s="126">
        <v>0</v>
      </c>
      <c r="AK276" s="126">
        <v>0</v>
      </c>
      <c r="AL276" s="126">
        <v>0</v>
      </c>
      <c r="AM276" s="126"/>
    </row>
    <row r="277" spans="1:39">
      <c r="A277" s="126" t="s">
        <v>557</v>
      </c>
      <c r="B277" s="126" t="s">
        <v>558</v>
      </c>
      <c r="C277" s="126" t="s">
        <v>1711</v>
      </c>
      <c r="D277" s="126" t="s">
        <v>17</v>
      </c>
      <c r="E277" s="126">
        <v>0</v>
      </c>
      <c r="F277" s="126"/>
      <c r="G277" s="126"/>
      <c r="H277" s="126"/>
      <c r="I277" s="126"/>
      <c r="J277" s="126">
        <v>0</v>
      </c>
      <c r="K277" s="126" t="s">
        <v>18</v>
      </c>
      <c r="L277" s="126"/>
      <c r="M277" s="126">
        <v>0</v>
      </c>
      <c r="N277" s="126" t="s">
        <v>18</v>
      </c>
      <c r="O277" s="126"/>
      <c r="P277" s="126">
        <v>0</v>
      </c>
      <c r="Q277" s="126" t="s">
        <v>18</v>
      </c>
      <c r="R277" s="126"/>
      <c r="S277" s="126" t="s">
        <v>18</v>
      </c>
      <c r="T277" s="126" t="s">
        <v>1710</v>
      </c>
      <c r="U277" s="126"/>
      <c r="V277" s="126"/>
      <c r="W277" s="126" t="s">
        <v>32</v>
      </c>
      <c r="X277" s="126">
        <v>2.5094736842105299</v>
      </c>
      <c r="Y277" s="126">
        <v>19</v>
      </c>
      <c r="Z277" s="126"/>
      <c r="AA277" s="126">
        <v>0.157894736842105</v>
      </c>
      <c r="AB277" s="126">
        <v>0.157894736842105</v>
      </c>
      <c r="AC277" s="126">
        <v>0</v>
      </c>
      <c r="AD277" s="126">
        <v>0.105263157894737</v>
      </c>
      <c r="AE277" s="126">
        <v>0.105263157894737</v>
      </c>
      <c r="AF277" s="126">
        <v>5.2631578947368397E-2</v>
      </c>
      <c r="AG277" s="126">
        <v>0.26315789473684198</v>
      </c>
      <c r="AH277" s="126">
        <v>5.2631578947368397E-2</v>
      </c>
      <c r="AI277" s="126">
        <v>0.105263157894737</v>
      </c>
      <c r="AJ277" s="126">
        <v>0</v>
      </c>
      <c r="AK277" s="126">
        <v>0</v>
      </c>
      <c r="AL277" s="126">
        <v>0</v>
      </c>
      <c r="AM277" s="126"/>
    </row>
    <row r="278" spans="1:39">
      <c r="A278" s="126" t="s">
        <v>559</v>
      </c>
      <c r="B278" s="126" t="s">
        <v>560</v>
      </c>
      <c r="C278" s="126" t="s">
        <v>1711</v>
      </c>
      <c r="D278" s="126" t="s">
        <v>17</v>
      </c>
      <c r="E278" s="126">
        <v>25</v>
      </c>
      <c r="F278" s="126">
        <v>1.33222222222222</v>
      </c>
      <c r="G278" s="126">
        <v>0.72222222222222188</v>
      </c>
      <c r="H278" s="126">
        <v>0.16666666666666699</v>
      </c>
      <c r="I278" s="126">
        <v>0.11111111111111099</v>
      </c>
      <c r="J278" s="126">
        <v>1</v>
      </c>
      <c r="K278" s="126" t="s">
        <v>21</v>
      </c>
      <c r="L278" s="126" t="s">
        <v>1836</v>
      </c>
      <c r="M278" s="126">
        <v>8</v>
      </c>
      <c r="N278" s="126" t="s">
        <v>21</v>
      </c>
      <c r="O278" s="126" t="s">
        <v>1837</v>
      </c>
      <c r="P278" s="126">
        <v>10</v>
      </c>
      <c r="Q278" s="126" t="s">
        <v>21</v>
      </c>
      <c r="R278" s="126">
        <v>1.7989999999999999</v>
      </c>
      <c r="S278" s="126" t="s">
        <v>25</v>
      </c>
      <c r="T278" s="126" t="s">
        <v>1844</v>
      </c>
      <c r="U278" s="126">
        <v>1.22166666666667</v>
      </c>
      <c r="V278" s="126"/>
      <c r="W278" s="126" t="s">
        <v>32</v>
      </c>
      <c r="X278" s="126">
        <v>2.5336193029490599</v>
      </c>
      <c r="Y278" s="126">
        <v>373</v>
      </c>
      <c r="Z278" s="126">
        <v>25</v>
      </c>
      <c r="AA278" s="126">
        <v>0.13404825737265399</v>
      </c>
      <c r="AB278" s="126">
        <v>0.117962466487936</v>
      </c>
      <c r="AC278" s="126">
        <v>0.12600536193029499</v>
      </c>
      <c r="AD278" s="126">
        <v>0.11260053619303</v>
      </c>
      <c r="AE278" s="126">
        <v>0.123324396782842</v>
      </c>
      <c r="AF278" s="126">
        <v>8.3109919571045604E-2</v>
      </c>
      <c r="AG278" s="126">
        <v>0.123324396782842</v>
      </c>
      <c r="AH278" s="126">
        <v>3.7533512064343202E-2</v>
      </c>
      <c r="AI278" s="126">
        <v>8.5790884718498703E-2</v>
      </c>
      <c r="AJ278" s="126">
        <v>5.3619302949061698E-2</v>
      </c>
      <c r="AK278" s="126">
        <v>0</v>
      </c>
      <c r="AL278" s="126">
        <v>0</v>
      </c>
      <c r="AM278" s="126"/>
    </row>
    <row r="279" spans="1:39">
      <c r="A279" s="126" t="s">
        <v>561</v>
      </c>
      <c r="B279" s="126" t="s">
        <v>562</v>
      </c>
      <c r="C279" s="126" t="s">
        <v>1711</v>
      </c>
      <c r="D279" s="126" t="s">
        <v>17</v>
      </c>
      <c r="E279" s="126">
        <v>0</v>
      </c>
      <c r="F279" s="126"/>
      <c r="G279" s="126"/>
      <c r="H279" s="126"/>
      <c r="I279" s="126"/>
      <c r="J279" s="126">
        <v>0</v>
      </c>
      <c r="K279" s="126" t="s">
        <v>18</v>
      </c>
      <c r="L279" s="126"/>
      <c r="M279" s="126">
        <v>0</v>
      </c>
      <c r="N279" s="126" t="s">
        <v>18</v>
      </c>
      <c r="O279" s="126"/>
      <c r="P279" s="126">
        <v>0</v>
      </c>
      <c r="Q279" s="126" t="s">
        <v>18</v>
      </c>
      <c r="R279" s="126"/>
      <c r="S279" s="126" t="s">
        <v>18</v>
      </c>
      <c r="T279" s="126" t="s">
        <v>1710</v>
      </c>
      <c r="U279" s="126"/>
      <c r="V279" s="126"/>
      <c r="W279" s="126" t="s">
        <v>33</v>
      </c>
      <c r="X279" s="126">
        <v>2.3777622377622398</v>
      </c>
      <c r="Y279" s="126">
        <v>143</v>
      </c>
      <c r="Z279" s="126"/>
      <c r="AA279" s="126">
        <v>0.20979020979021001</v>
      </c>
      <c r="AB279" s="126">
        <v>7.69230769230769E-2</v>
      </c>
      <c r="AC279" s="126">
        <v>9.7902097902097904E-2</v>
      </c>
      <c r="AD279" s="126">
        <v>8.3916083916083906E-2</v>
      </c>
      <c r="AE279" s="126">
        <v>9.0909090909090898E-2</v>
      </c>
      <c r="AF279" s="126">
        <v>2.7972027972028E-2</v>
      </c>
      <c r="AG279" s="126">
        <v>0.160839160839161</v>
      </c>
      <c r="AH279" s="126">
        <v>4.8951048951049E-2</v>
      </c>
      <c r="AI279" s="126">
        <v>0.125874125874126</v>
      </c>
      <c r="AJ279" s="126">
        <v>7.69230769230769E-2</v>
      </c>
      <c r="AK279" s="126">
        <v>0</v>
      </c>
      <c r="AL279" s="126">
        <v>0</v>
      </c>
      <c r="AM279" s="126"/>
    </row>
    <row r="280" spans="1:39">
      <c r="A280" s="126" t="s">
        <v>1566</v>
      </c>
      <c r="B280" s="126" t="s">
        <v>1838</v>
      </c>
      <c r="C280" s="126" t="s">
        <v>1711</v>
      </c>
      <c r="D280" s="126" t="s">
        <v>17</v>
      </c>
      <c r="E280" s="126">
        <v>0</v>
      </c>
      <c r="F280" s="126"/>
      <c r="G280" s="126"/>
      <c r="H280" s="126"/>
      <c r="I280" s="126"/>
      <c r="J280" s="126">
        <v>0</v>
      </c>
      <c r="K280" s="126" t="s">
        <v>18</v>
      </c>
      <c r="L280" s="126"/>
      <c r="M280" s="126">
        <v>0</v>
      </c>
      <c r="N280" s="126" t="s">
        <v>18</v>
      </c>
      <c r="O280" s="126"/>
      <c r="P280" s="126">
        <v>0</v>
      </c>
      <c r="Q280" s="126" t="s">
        <v>18</v>
      </c>
      <c r="R280" s="126"/>
      <c r="S280" s="126" t="s">
        <v>18</v>
      </c>
      <c r="T280" s="126" t="s">
        <v>1710</v>
      </c>
      <c r="U280" s="126"/>
      <c r="V280" s="126"/>
      <c r="W280" s="126" t="s">
        <v>28</v>
      </c>
      <c r="X280" s="126">
        <v>3.9528571428571402</v>
      </c>
      <c r="Y280" s="126">
        <v>7</v>
      </c>
      <c r="Z280" s="126"/>
      <c r="AA280" s="126">
        <v>0.85714285714285698</v>
      </c>
      <c r="AB280" s="126">
        <v>0.14285714285714299</v>
      </c>
      <c r="AC280" s="126">
        <v>0</v>
      </c>
      <c r="AD280" s="126">
        <v>0</v>
      </c>
      <c r="AE280" s="126">
        <v>0</v>
      </c>
      <c r="AF280" s="126">
        <v>0</v>
      </c>
      <c r="AG280" s="126">
        <v>0</v>
      </c>
      <c r="AH280" s="126">
        <v>0</v>
      </c>
      <c r="AI280" s="126">
        <v>0</v>
      </c>
      <c r="AJ280" s="126">
        <v>0</v>
      </c>
      <c r="AK280" s="126">
        <v>0</v>
      </c>
      <c r="AL280" s="126">
        <v>0</v>
      </c>
      <c r="AM280" s="126"/>
    </row>
    <row r="281" spans="1:39">
      <c r="A281" s="126" t="s">
        <v>563</v>
      </c>
      <c r="B281" s="126" t="s">
        <v>564</v>
      </c>
      <c r="C281" s="126" t="s">
        <v>1711</v>
      </c>
      <c r="D281" s="126" t="s">
        <v>17</v>
      </c>
      <c r="E281" s="126">
        <v>0</v>
      </c>
      <c r="F281" s="126"/>
      <c r="G281" s="126"/>
      <c r="H281" s="126"/>
      <c r="I281" s="126"/>
      <c r="J281" s="126">
        <v>0</v>
      </c>
      <c r="K281" s="126" t="s">
        <v>18</v>
      </c>
      <c r="L281" s="126"/>
      <c r="M281" s="126">
        <v>0</v>
      </c>
      <c r="N281" s="126" t="s">
        <v>18</v>
      </c>
      <c r="O281" s="126"/>
      <c r="P281" s="126">
        <v>0</v>
      </c>
      <c r="Q281" s="126" t="s">
        <v>18</v>
      </c>
      <c r="R281" s="126"/>
      <c r="S281" s="126" t="s">
        <v>18</v>
      </c>
      <c r="T281" s="126" t="s">
        <v>1710</v>
      </c>
      <c r="U281" s="126"/>
      <c r="V281" s="126"/>
      <c r="W281" s="126" t="s">
        <v>31</v>
      </c>
      <c r="X281" s="126">
        <v>3.1437837837837801</v>
      </c>
      <c r="Y281" s="126">
        <v>111</v>
      </c>
      <c r="Z281" s="126"/>
      <c r="AA281" s="126">
        <v>0.117117117117117</v>
      </c>
      <c r="AB281" s="126">
        <v>0.144144144144144</v>
      </c>
      <c r="AC281" s="126">
        <v>0.31531531531531498</v>
      </c>
      <c r="AD281" s="126">
        <v>0.27027027027027001</v>
      </c>
      <c r="AE281" s="126">
        <v>8.1081081081081099E-2</v>
      </c>
      <c r="AF281" s="126">
        <v>1.8018018018018001E-2</v>
      </c>
      <c r="AG281" s="126">
        <v>9.0090090090090107E-3</v>
      </c>
      <c r="AH281" s="126">
        <v>9.0090090090090107E-3</v>
      </c>
      <c r="AI281" s="126">
        <v>9.0090090090090107E-3</v>
      </c>
      <c r="AJ281" s="126">
        <v>2.7027027027027001E-2</v>
      </c>
      <c r="AK281" s="126">
        <v>0</v>
      </c>
      <c r="AL281" s="126">
        <v>0</v>
      </c>
      <c r="AM281" s="126"/>
    </row>
    <row r="282" spans="1:39">
      <c r="A282" s="126" t="s">
        <v>565</v>
      </c>
      <c r="B282" s="126" t="s">
        <v>566</v>
      </c>
      <c r="C282" s="126" t="s">
        <v>1711</v>
      </c>
      <c r="D282" s="126" t="s">
        <v>17</v>
      </c>
      <c r="E282" s="126">
        <v>1</v>
      </c>
      <c r="F282" s="126"/>
      <c r="G282" s="126"/>
      <c r="H282" s="126"/>
      <c r="I282" s="126"/>
      <c r="J282" s="126">
        <v>0</v>
      </c>
      <c r="K282" s="126" t="s">
        <v>18</v>
      </c>
      <c r="L282" s="126"/>
      <c r="M282" s="126">
        <v>0</v>
      </c>
      <c r="N282" s="126" t="s">
        <v>18</v>
      </c>
      <c r="O282" s="126"/>
      <c r="P282" s="126">
        <v>0</v>
      </c>
      <c r="Q282" s="126" t="s">
        <v>18</v>
      </c>
      <c r="R282" s="126"/>
      <c r="S282" s="126" t="s">
        <v>28</v>
      </c>
      <c r="T282" s="126" t="s">
        <v>1715</v>
      </c>
      <c r="U282" s="126">
        <v>4</v>
      </c>
      <c r="V282" s="126"/>
      <c r="W282" s="126" t="s">
        <v>30</v>
      </c>
      <c r="X282" s="126">
        <v>3.4809803921568601</v>
      </c>
      <c r="Y282" s="126">
        <v>102</v>
      </c>
      <c r="Z282" s="126">
        <v>1</v>
      </c>
      <c r="AA282" s="126">
        <v>0.53921568627451</v>
      </c>
      <c r="AB282" s="126">
        <v>0.24509803921568599</v>
      </c>
      <c r="AC282" s="126">
        <v>5.8823529411764698E-2</v>
      </c>
      <c r="AD282" s="126">
        <v>4.9019607843137303E-2</v>
      </c>
      <c r="AE282" s="126">
        <v>9.8039215686274508E-3</v>
      </c>
      <c r="AF282" s="126">
        <v>1.9607843137254905E-2</v>
      </c>
      <c r="AG282" s="126">
        <v>0</v>
      </c>
      <c r="AH282" s="126">
        <v>9.8039215686274508E-3</v>
      </c>
      <c r="AI282" s="126">
        <v>2.9411764705882401E-2</v>
      </c>
      <c r="AJ282" s="126">
        <v>3.9215686274509803E-2</v>
      </c>
      <c r="AK282" s="126">
        <v>0</v>
      </c>
      <c r="AL282" s="126">
        <v>0</v>
      </c>
      <c r="AM282" s="126"/>
    </row>
    <row r="283" spans="1:39">
      <c r="A283" s="126" t="s">
        <v>567</v>
      </c>
      <c r="B283" s="126" t="s">
        <v>568</v>
      </c>
      <c r="C283" s="126" t="s">
        <v>1711</v>
      </c>
      <c r="D283" s="126" t="s">
        <v>17</v>
      </c>
      <c r="E283" s="126">
        <v>1</v>
      </c>
      <c r="F283" s="126">
        <v>2</v>
      </c>
      <c r="G283" s="126">
        <v>1</v>
      </c>
      <c r="H283" s="126">
        <v>0</v>
      </c>
      <c r="I283" s="126">
        <v>0</v>
      </c>
      <c r="J283" s="126">
        <v>0</v>
      </c>
      <c r="K283" s="126" t="s">
        <v>18</v>
      </c>
      <c r="L283" s="126"/>
      <c r="M283" s="126">
        <v>0</v>
      </c>
      <c r="N283" s="126" t="s">
        <v>18</v>
      </c>
      <c r="O283" s="126"/>
      <c r="P283" s="126">
        <v>1</v>
      </c>
      <c r="Q283" s="126" t="s">
        <v>21</v>
      </c>
      <c r="R283" s="126">
        <v>2</v>
      </c>
      <c r="S283" s="126" t="s">
        <v>18</v>
      </c>
      <c r="T283" s="126" t="s">
        <v>1710</v>
      </c>
      <c r="U283" s="126"/>
      <c r="V283" s="126"/>
      <c r="W283" s="126" t="s">
        <v>31</v>
      </c>
      <c r="X283" s="126">
        <v>3.1622857142857099</v>
      </c>
      <c r="Y283" s="126">
        <v>35</v>
      </c>
      <c r="Z283" s="126">
        <v>1</v>
      </c>
      <c r="AA283" s="126">
        <v>0.371428571428571</v>
      </c>
      <c r="AB283" s="126">
        <v>0.2</v>
      </c>
      <c r="AC283" s="126">
        <v>8.5714285714285701E-2</v>
      </c>
      <c r="AD283" s="126">
        <v>0.17142857142857101</v>
      </c>
      <c r="AE283" s="126">
        <v>0</v>
      </c>
      <c r="AF283" s="126">
        <v>0</v>
      </c>
      <c r="AG283" s="126">
        <v>5.7142857142857099E-2</v>
      </c>
      <c r="AH283" s="126">
        <v>2.8571428571428598E-2</v>
      </c>
      <c r="AI283" s="126">
        <v>8.5714285714285701E-2</v>
      </c>
      <c r="AJ283" s="126">
        <v>0</v>
      </c>
      <c r="AK283" s="126">
        <v>0</v>
      </c>
      <c r="AL283" s="126">
        <v>0</v>
      </c>
      <c r="AM283" s="126"/>
    </row>
    <row r="284" spans="1:39">
      <c r="A284" s="126" t="s">
        <v>569</v>
      </c>
      <c r="B284" s="126" t="s">
        <v>570</v>
      </c>
      <c r="C284" s="126" t="s">
        <v>1711</v>
      </c>
      <c r="D284" s="126" t="s">
        <v>17</v>
      </c>
      <c r="E284" s="126">
        <v>1</v>
      </c>
      <c r="F284" s="126">
        <v>2.33</v>
      </c>
      <c r="G284" s="126">
        <v>1</v>
      </c>
      <c r="H284" s="126">
        <v>0</v>
      </c>
      <c r="I284" s="126">
        <v>0</v>
      </c>
      <c r="J284" s="126">
        <v>0</v>
      </c>
      <c r="K284" s="126" t="s">
        <v>18</v>
      </c>
      <c r="L284" s="126"/>
      <c r="M284" s="126">
        <v>0</v>
      </c>
      <c r="N284" s="126" t="s">
        <v>18</v>
      </c>
      <c r="O284" s="126"/>
      <c r="P284" s="126">
        <v>1</v>
      </c>
      <c r="Q284" s="126" t="s">
        <v>33</v>
      </c>
      <c r="R284" s="126">
        <v>2.33</v>
      </c>
      <c r="S284" s="126" t="s">
        <v>18</v>
      </c>
      <c r="T284" s="126" t="s">
        <v>1710</v>
      </c>
      <c r="U284" s="126"/>
      <c r="V284" s="126"/>
      <c r="W284" s="126" t="s">
        <v>21</v>
      </c>
      <c r="X284" s="126">
        <v>1.94035714285714</v>
      </c>
      <c r="Y284" s="126">
        <v>28</v>
      </c>
      <c r="Z284" s="126">
        <v>1</v>
      </c>
      <c r="AA284" s="126">
        <v>0.17857142857142899</v>
      </c>
      <c r="AB284" s="126">
        <v>0</v>
      </c>
      <c r="AC284" s="126">
        <v>0.107142857142857</v>
      </c>
      <c r="AD284" s="126">
        <v>0.17857142857142899</v>
      </c>
      <c r="AE284" s="126">
        <v>7.1428571428571397E-2</v>
      </c>
      <c r="AF284" s="126">
        <v>0</v>
      </c>
      <c r="AG284" s="126">
        <v>7.1428571428571397E-2</v>
      </c>
      <c r="AH284" s="126">
        <v>0</v>
      </c>
      <c r="AI284" s="126">
        <v>0.25</v>
      </c>
      <c r="AJ284" s="126">
        <v>0.14285714285714299</v>
      </c>
      <c r="AK284" s="126">
        <v>0</v>
      </c>
      <c r="AL284" s="126">
        <v>0</v>
      </c>
      <c r="AM284" s="126"/>
    </row>
    <row r="285" spans="1:39">
      <c r="A285" s="126" t="s">
        <v>571</v>
      </c>
      <c r="B285" s="126" t="s">
        <v>572</v>
      </c>
      <c r="C285" s="126" t="s">
        <v>1711</v>
      </c>
      <c r="D285" s="126" t="s">
        <v>17</v>
      </c>
      <c r="E285" s="126">
        <v>0</v>
      </c>
      <c r="F285" s="126"/>
      <c r="G285" s="126"/>
      <c r="H285" s="126"/>
      <c r="I285" s="126"/>
      <c r="J285" s="126">
        <v>0</v>
      </c>
      <c r="K285" s="126" t="s">
        <v>18</v>
      </c>
      <c r="L285" s="126"/>
      <c r="M285" s="126">
        <v>0</v>
      </c>
      <c r="N285" s="126" t="s">
        <v>18</v>
      </c>
      <c r="O285" s="126"/>
      <c r="P285" s="126">
        <v>0</v>
      </c>
      <c r="Q285" s="126" t="s">
        <v>18</v>
      </c>
      <c r="R285" s="126"/>
      <c r="S285" s="126" t="s">
        <v>18</v>
      </c>
      <c r="T285" s="126" t="s">
        <v>1710</v>
      </c>
      <c r="U285" s="126"/>
      <c r="V285" s="126"/>
      <c r="W285" s="126" t="s">
        <v>21</v>
      </c>
      <c r="X285" s="126">
        <v>2.1111111111111094</v>
      </c>
      <c r="Y285" s="126">
        <v>9</v>
      </c>
      <c r="Z285" s="126"/>
      <c r="AA285" s="126">
        <v>0.11111111111111099</v>
      </c>
      <c r="AB285" s="126">
        <v>0.11111111111111099</v>
      </c>
      <c r="AC285" s="126">
        <v>0.11111111111111099</v>
      </c>
      <c r="AD285" s="126">
        <v>0.11111111111111099</v>
      </c>
      <c r="AE285" s="126">
        <v>0.11111111111111099</v>
      </c>
      <c r="AF285" s="126">
        <v>0.11111111111111099</v>
      </c>
      <c r="AG285" s="126">
        <v>0</v>
      </c>
      <c r="AH285" s="126">
        <v>0</v>
      </c>
      <c r="AI285" s="126">
        <v>0.22222222222222199</v>
      </c>
      <c r="AJ285" s="126">
        <v>0.11111111111111099</v>
      </c>
      <c r="AK285" s="126">
        <v>0</v>
      </c>
      <c r="AL285" s="126">
        <v>0</v>
      </c>
      <c r="AM285" s="126"/>
    </row>
    <row r="286" spans="1:39">
      <c r="A286" s="126" t="s">
        <v>573</v>
      </c>
      <c r="B286" s="126" t="s">
        <v>574</v>
      </c>
      <c r="C286" s="126" t="s">
        <v>1711</v>
      </c>
      <c r="D286" s="126" t="s">
        <v>17</v>
      </c>
      <c r="E286" s="126">
        <v>0</v>
      </c>
      <c r="F286" s="126"/>
      <c r="G286" s="126"/>
      <c r="H286" s="126"/>
      <c r="I286" s="126"/>
      <c r="J286" s="126">
        <v>0</v>
      </c>
      <c r="K286" s="126" t="s">
        <v>18</v>
      </c>
      <c r="L286" s="126"/>
      <c r="M286" s="126">
        <v>0</v>
      </c>
      <c r="N286" s="126" t="s">
        <v>18</v>
      </c>
      <c r="O286" s="126"/>
      <c r="P286" s="126">
        <v>0</v>
      </c>
      <c r="Q286" s="126" t="s">
        <v>18</v>
      </c>
      <c r="R286" s="126"/>
      <c r="S286" s="126" t="s">
        <v>18</v>
      </c>
      <c r="T286" s="126" t="s">
        <v>1710</v>
      </c>
      <c r="U286" s="126"/>
      <c r="V286" s="126"/>
      <c r="W286" s="126" t="s">
        <v>32</v>
      </c>
      <c r="X286" s="126">
        <v>2.665</v>
      </c>
      <c r="Y286" s="126">
        <v>2</v>
      </c>
      <c r="Z286" s="126"/>
      <c r="AA286" s="126">
        <v>0</v>
      </c>
      <c r="AB286" s="126">
        <v>0</v>
      </c>
      <c r="AC286" s="126">
        <v>0.5</v>
      </c>
      <c r="AD286" s="126">
        <v>0</v>
      </c>
      <c r="AE286" s="126">
        <v>0</v>
      </c>
      <c r="AF286" s="126">
        <v>0</v>
      </c>
      <c r="AG286" s="126">
        <v>0.5</v>
      </c>
      <c r="AH286" s="126">
        <v>0</v>
      </c>
      <c r="AI286" s="126">
        <v>0</v>
      </c>
      <c r="AJ286" s="126">
        <v>0</v>
      </c>
      <c r="AK286" s="126">
        <v>0</v>
      </c>
      <c r="AL286" s="126">
        <v>0</v>
      </c>
      <c r="AM286" s="126"/>
    </row>
    <row r="287" spans="1:39">
      <c r="A287" s="126" t="s">
        <v>575</v>
      </c>
      <c r="B287" s="126" t="s">
        <v>576</v>
      </c>
      <c r="C287" s="126" t="s">
        <v>1711</v>
      </c>
      <c r="D287" s="126" t="s">
        <v>17</v>
      </c>
      <c r="E287" s="126">
        <v>2</v>
      </c>
      <c r="F287" s="126"/>
      <c r="G287" s="126"/>
      <c r="H287" s="126"/>
      <c r="I287" s="126"/>
      <c r="J287" s="126">
        <v>0</v>
      </c>
      <c r="K287" s="126" t="s">
        <v>18</v>
      </c>
      <c r="L287" s="126"/>
      <c r="M287" s="126">
        <v>0</v>
      </c>
      <c r="N287" s="126" t="s">
        <v>18</v>
      </c>
      <c r="O287" s="126"/>
      <c r="P287" s="126">
        <v>0</v>
      </c>
      <c r="Q287" s="126" t="s">
        <v>18</v>
      </c>
      <c r="R287" s="126"/>
      <c r="S287" s="126" t="s">
        <v>25</v>
      </c>
      <c r="T287" s="126" t="s">
        <v>1712</v>
      </c>
      <c r="U287" s="126">
        <v>1.165</v>
      </c>
      <c r="V287" s="126"/>
      <c r="W287" s="126" t="s">
        <v>33</v>
      </c>
      <c r="X287" s="126">
        <v>2.4707216494845401</v>
      </c>
      <c r="Y287" s="126">
        <v>97</v>
      </c>
      <c r="Z287" s="126">
        <v>2</v>
      </c>
      <c r="AA287" s="126">
        <v>0.123711340206186</v>
      </c>
      <c r="AB287" s="126">
        <v>0.10309278350515499</v>
      </c>
      <c r="AC287" s="126">
        <v>0.10309278350515499</v>
      </c>
      <c r="AD287" s="126">
        <v>0.216494845360825</v>
      </c>
      <c r="AE287" s="126">
        <v>5.1546391752577303E-2</v>
      </c>
      <c r="AF287" s="126">
        <v>7.2164948453608185E-2</v>
      </c>
      <c r="AG287" s="126">
        <v>0.14432989690721601</v>
      </c>
      <c r="AH287" s="126">
        <v>1.03092783505155E-2</v>
      </c>
      <c r="AI287" s="126">
        <v>7.2164948453608185E-2</v>
      </c>
      <c r="AJ287" s="126">
        <v>0.10309278350515499</v>
      </c>
      <c r="AK287" s="126">
        <v>0</v>
      </c>
      <c r="AL287" s="126">
        <v>0</v>
      </c>
      <c r="AM287" s="126"/>
    </row>
    <row r="288" spans="1:39">
      <c r="A288" s="126" t="s">
        <v>577</v>
      </c>
      <c r="B288" s="126" t="s">
        <v>578</v>
      </c>
      <c r="C288" s="126" t="s">
        <v>1711</v>
      </c>
      <c r="D288" s="126" t="s">
        <v>17</v>
      </c>
      <c r="E288" s="126">
        <v>0</v>
      </c>
      <c r="F288" s="126"/>
      <c r="G288" s="126"/>
      <c r="H288" s="126"/>
      <c r="I288" s="126"/>
      <c r="J288" s="126">
        <v>0</v>
      </c>
      <c r="K288" s="126" t="s">
        <v>18</v>
      </c>
      <c r="L288" s="126"/>
      <c r="M288" s="126">
        <v>0</v>
      </c>
      <c r="N288" s="126" t="s">
        <v>18</v>
      </c>
      <c r="O288" s="126"/>
      <c r="P288" s="126">
        <v>0</v>
      </c>
      <c r="Q288" s="126" t="s">
        <v>18</v>
      </c>
      <c r="R288" s="126"/>
      <c r="S288" s="126" t="s">
        <v>18</v>
      </c>
      <c r="T288" s="126" t="s">
        <v>1710</v>
      </c>
      <c r="U288" s="126"/>
      <c r="V288" s="126"/>
      <c r="W288" s="126" t="s">
        <v>32</v>
      </c>
      <c r="X288" s="126">
        <v>2.54692307692308</v>
      </c>
      <c r="Y288" s="126">
        <v>39</v>
      </c>
      <c r="Z288" s="126"/>
      <c r="AA288" s="126">
        <v>0.17948717948717899</v>
      </c>
      <c r="AB288" s="126">
        <v>2.5641025641025599E-2</v>
      </c>
      <c r="AC288" s="126">
        <v>7.69230769230769E-2</v>
      </c>
      <c r="AD288" s="126">
        <v>0.102564102564103</v>
      </c>
      <c r="AE288" s="126">
        <v>0.17948717948717899</v>
      </c>
      <c r="AF288" s="126">
        <v>0.15384615384615399</v>
      </c>
      <c r="AG288" s="126">
        <v>0.15384615384615399</v>
      </c>
      <c r="AH288" s="126">
        <v>2.5641025641025599E-2</v>
      </c>
      <c r="AI288" s="126">
        <v>7.69230769230769E-2</v>
      </c>
      <c r="AJ288" s="126">
        <v>2.5641025641025599E-2</v>
      </c>
      <c r="AK288" s="126">
        <v>0</v>
      </c>
      <c r="AL288" s="126">
        <v>0</v>
      </c>
      <c r="AM288" s="126"/>
    </row>
    <row r="289" spans="1:39">
      <c r="A289" s="126" t="s">
        <v>579</v>
      </c>
      <c r="B289" s="126" t="s">
        <v>580</v>
      </c>
      <c r="C289" s="126" t="s">
        <v>1711</v>
      </c>
      <c r="D289" s="126" t="s">
        <v>17</v>
      </c>
      <c r="E289" s="126">
        <v>8</v>
      </c>
      <c r="F289" s="126">
        <v>2.7233333333333301</v>
      </c>
      <c r="G289" s="126">
        <v>1</v>
      </c>
      <c r="H289" s="126">
        <v>0</v>
      </c>
      <c r="I289" s="126">
        <v>0</v>
      </c>
      <c r="J289" s="126">
        <v>0</v>
      </c>
      <c r="K289" s="126" t="s">
        <v>18</v>
      </c>
      <c r="L289" s="126"/>
      <c r="M289" s="126">
        <v>1</v>
      </c>
      <c r="N289" s="126" t="s">
        <v>32</v>
      </c>
      <c r="O289" s="126" t="s">
        <v>1789</v>
      </c>
      <c r="P289" s="126">
        <v>5</v>
      </c>
      <c r="Q289" s="126" t="s">
        <v>31</v>
      </c>
      <c r="R289" s="126">
        <v>2.9340000000000002</v>
      </c>
      <c r="S289" s="126" t="s">
        <v>21</v>
      </c>
      <c r="T289" s="126" t="s">
        <v>1712</v>
      </c>
      <c r="U289" s="126">
        <v>1.835</v>
      </c>
      <c r="V289" s="126"/>
      <c r="W289" s="126" t="s">
        <v>33</v>
      </c>
      <c r="X289" s="126">
        <v>2.4336864406779699</v>
      </c>
      <c r="Y289" s="126">
        <v>236</v>
      </c>
      <c r="Z289" s="126">
        <v>8</v>
      </c>
      <c r="AA289" s="126">
        <v>0.12288135593220301</v>
      </c>
      <c r="AB289" s="126">
        <v>0.101694915254237</v>
      </c>
      <c r="AC289" s="126">
        <v>0.105932203389831</v>
      </c>
      <c r="AD289" s="126">
        <v>0.18220338983050799</v>
      </c>
      <c r="AE289" s="126">
        <v>8.8983050847457598E-2</v>
      </c>
      <c r="AF289" s="126">
        <v>6.3559322033898302E-2</v>
      </c>
      <c r="AG289" s="126">
        <v>0.12711864406779699</v>
      </c>
      <c r="AH289" s="126">
        <v>2.9661016949152505E-2</v>
      </c>
      <c r="AI289" s="126">
        <v>0.105932203389831</v>
      </c>
      <c r="AJ289" s="126">
        <v>6.7796610169491497E-2</v>
      </c>
      <c r="AK289" s="126">
        <v>0</v>
      </c>
      <c r="AL289" s="126">
        <v>0</v>
      </c>
      <c r="AM289" s="126"/>
    </row>
    <row r="290" spans="1:39">
      <c r="A290" s="126" t="s">
        <v>581</v>
      </c>
      <c r="B290" s="126" t="s">
        <v>582</v>
      </c>
      <c r="C290" s="126" t="s">
        <v>1711</v>
      </c>
      <c r="D290" s="126" t="s">
        <v>17</v>
      </c>
      <c r="E290" s="126">
        <v>2</v>
      </c>
      <c r="F290" s="126">
        <v>1</v>
      </c>
      <c r="G290" s="126">
        <v>0.5</v>
      </c>
      <c r="H290" s="126">
        <v>0.5</v>
      </c>
      <c r="I290" s="126">
        <v>0</v>
      </c>
      <c r="J290" s="126">
        <v>0</v>
      </c>
      <c r="K290" s="126" t="s">
        <v>18</v>
      </c>
      <c r="L290" s="126"/>
      <c r="M290" s="126">
        <v>0</v>
      </c>
      <c r="N290" s="126" t="s">
        <v>18</v>
      </c>
      <c r="O290" s="126"/>
      <c r="P290" s="126">
        <v>2</v>
      </c>
      <c r="Q290" s="126" t="s">
        <v>25</v>
      </c>
      <c r="R290" s="126">
        <v>1</v>
      </c>
      <c r="S290" s="126" t="s">
        <v>18</v>
      </c>
      <c r="T290" s="126" t="s">
        <v>1710</v>
      </c>
      <c r="U290" s="126"/>
      <c r="V290" s="126"/>
      <c r="W290" s="126" t="s">
        <v>32</v>
      </c>
      <c r="X290" s="126">
        <v>2.61779411764706</v>
      </c>
      <c r="Y290" s="126">
        <v>136</v>
      </c>
      <c r="Z290" s="126">
        <v>2</v>
      </c>
      <c r="AA290" s="126">
        <v>0.154411764705882</v>
      </c>
      <c r="AB290" s="126">
        <v>0.13235294117647101</v>
      </c>
      <c r="AC290" s="126">
        <v>8.8235294117647106E-2</v>
      </c>
      <c r="AD290" s="126">
        <v>0.22794117647058801</v>
      </c>
      <c r="AE290" s="126">
        <v>7.3529411764705899E-2</v>
      </c>
      <c r="AF290" s="126">
        <v>7.3529411764705899E-2</v>
      </c>
      <c r="AG290" s="126">
        <v>8.0882352941176502E-2</v>
      </c>
      <c r="AH290" s="126">
        <v>7.3529411764705907E-3</v>
      </c>
      <c r="AI290" s="126">
        <v>6.6176470588235295E-2</v>
      </c>
      <c r="AJ290" s="126">
        <v>7.3529411764705899E-2</v>
      </c>
      <c r="AK290" s="126">
        <v>0</v>
      </c>
      <c r="AL290" s="126">
        <v>0</v>
      </c>
      <c r="AM290" s="126"/>
    </row>
    <row r="291" spans="1:39">
      <c r="A291" s="126" t="s">
        <v>583</v>
      </c>
      <c r="B291" s="126" t="s">
        <v>584</v>
      </c>
      <c r="C291" s="126" t="s">
        <v>1711</v>
      </c>
      <c r="D291" s="126" t="s">
        <v>17</v>
      </c>
      <c r="E291" s="126">
        <v>7</v>
      </c>
      <c r="F291" s="126">
        <v>1</v>
      </c>
      <c r="G291" s="126">
        <v>0.66666666666666696</v>
      </c>
      <c r="H291" s="126">
        <v>0.33333333333333298</v>
      </c>
      <c r="I291" s="126">
        <v>0</v>
      </c>
      <c r="J291" s="126">
        <v>1</v>
      </c>
      <c r="K291" s="126" t="s">
        <v>21</v>
      </c>
      <c r="L291" s="126" t="s">
        <v>1712</v>
      </c>
      <c r="M291" s="126">
        <v>1</v>
      </c>
      <c r="N291" s="126" t="s">
        <v>21</v>
      </c>
      <c r="O291" s="126" t="s">
        <v>1712</v>
      </c>
      <c r="P291" s="126">
        <v>1</v>
      </c>
      <c r="Q291" s="126" t="s">
        <v>21</v>
      </c>
      <c r="R291" s="126">
        <v>2</v>
      </c>
      <c r="S291" s="126" t="s">
        <v>25</v>
      </c>
      <c r="T291" s="126" t="s">
        <v>1714</v>
      </c>
      <c r="U291" s="126">
        <v>1.1675</v>
      </c>
      <c r="V291" s="126"/>
      <c r="W291" s="126" t="s">
        <v>32</v>
      </c>
      <c r="X291" s="126">
        <v>2.5597667638483999</v>
      </c>
      <c r="Y291" s="126">
        <v>343</v>
      </c>
      <c r="Z291" s="126">
        <v>7</v>
      </c>
      <c r="AA291" s="126">
        <v>0.104956268221574</v>
      </c>
      <c r="AB291" s="126">
        <v>0.11078717201166199</v>
      </c>
      <c r="AC291" s="126">
        <v>0.11078717201166199</v>
      </c>
      <c r="AD291" s="126">
        <v>0.16326530612244899</v>
      </c>
      <c r="AE291" s="126">
        <v>9.0379008746355696E-2</v>
      </c>
      <c r="AF291" s="126">
        <v>9.0379008746355696E-2</v>
      </c>
      <c r="AG291" s="126">
        <v>0.186588921282799</v>
      </c>
      <c r="AH291" s="126">
        <v>4.9562682215743399E-2</v>
      </c>
      <c r="AI291" s="126">
        <v>3.4985422740524803E-2</v>
      </c>
      <c r="AJ291" s="126">
        <v>5.2478134110787202E-2</v>
      </c>
      <c r="AK291" s="126">
        <v>0</v>
      </c>
      <c r="AL291" s="126">
        <v>0</v>
      </c>
      <c r="AM291" s="126"/>
    </row>
    <row r="292" spans="1:39">
      <c r="A292" s="126" t="s">
        <v>585</v>
      </c>
      <c r="B292" s="126" t="s">
        <v>586</v>
      </c>
      <c r="C292" s="126" t="s">
        <v>1711</v>
      </c>
      <c r="D292" s="126" t="s">
        <v>17</v>
      </c>
      <c r="E292" s="126">
        <v>14</v>
      </c>
      <c r="F292" s="126">
        <v>2.0485714285714298</v>
      </c>
      <c r="G292" s="126">
        <v>0.85714285714285698</v>
      </c>
      <c r="H292" s="126">
        <v>0.14285714285714299</v>
      </c>
      <c r="I292" s="126">
        <v>0</v>
      </c>
      <c r="J292" s="126">
        <v>0</v>
      </c>
      <c r="K292" s="126" t="s">
        <v>18</v>
      </c>
      <c r="L292" s="126"/>
      <c r="M292" s="126">
        <v>2</v>
      </c>
      <c r="N292" s="126" t="s">
        <v>32</v>
      </c>
      <c r="O292" s="126" t="s">
        <v>1802</v>
      </c>
      <c r="P292" s="126">
        <v>7</v>
      </c>
      <c r="Q292" s="126" t="s">
        <v>21</v>
      </c>
      <c r="R292" s="126">
        <v>1.81</v>
      </c>
      <c r="S292" s="126" t="s">
        <v>25</v>
      </c>
      <c r="T292" s="126" t="s">
        <v>1722</v>
      </c>
      <c r="U292" s="126">
        <v>1.2</v>
      </c>
      <c r="V292" s="126"/>
      <c r="W292" s="126" t="s">
        <v>32</v>
      </c>
      <c r="X292" s="126">
        <v>2.6998789346246999</v>
      </c>
      <c r="Y292" s="126">
        <v>413</v>
      </c>
      <c r="Z292" s="126">
        <v>14</v>
      </c>
      <c r="AA292" s="126">
        <v>0.17675544794188899</v>
      </c>
      <c r="AB292" s="126">
        <v>0.123486682808717</v>
      </c>
      <c r="AC292" s="126">
        <v>0.128329297820823</v>
      </c>
      <c r="AD292" s="126">
        <v>0.15012106537530301</v>
      </c>
      <c r="AE292" s="126">
        <v>0.101694915254237</v>
      </c>
      <c r="AF292" s="126">
        <v>6.0532687651331699E-2</v>
      </c>
      <c r="AG292" s="126">
        <v>0.10411622276029101</v>
      </c>
      <c r="AH292" s="126">
        <v>3.6319612590799001E-2</v>
      </c>
      <c r="AI292" s="126">
        <v>4.1162227602905603E-2</v>
      </c>
      <c r="AJ292" s="126">
        <v>6.5375302663438301E-2</v>
      </c>
      <c r="AK292" s="126">
        <v>2.4213075060532706E-3</v>
      </c>
      <c r="AL292" s="126">
        <v>0</v>
      </c>
      <c r="AM292" s="126"/>
    </row>
    <row r="293" spans="1:39">
      <c r="A293" s="126" t="s">
        <v>587</v>
      </c>
      <c r="B293" s="126" t="s">
        <v>588</v>
      </c>
      <c r="C293" s="126" t="s">
        <v>1711</v>
      </c>
      <c r="D293" s="126" t="s">
        <v>17</v>
      </c>
      <c r="E293" s="126">
        <v>0</v>
      </c>
      <c r="F293" s="126"/>
      <c r="G293" s="126"/>
      <c r="H293" s="126"/>
      <c r="I293" s="126"/>
      <c r="J293" s="126">
        <v>0</v>
      </c>
      <c r="K293" s="126" t="s">
        <v>18</v>
      </c>
      <c r="L293" s="126"/>
      <c r="M293" s="126">
        <v>0</v>
      </c>
      <c r="N293" s="126" t="s">
        <v>18</v>
      </c>
      <c r="O293" s="126"/>
      <c r="P293" s="126">
        <v>0</v>
      </c>
      <c r="Q293" s="126" t="s">
        <v>18</v>
      </c>
      <c r="R293" s="126"/>
      <c r="S293" s="126" t="s">
        <v>18</v>
      </c>
      <c r="T293" s="126" t="s">
        <v>1710</v>
      </c>
      <c r="U293" s="126"/>
      <c r="V293" s="126"/>
      <c r="W293" s="126" t="s">
        <v>29</v>
      </c>
      <c r="X293" s="126">
        <v>3.80066666666667</v>
      </c>
      <c r="Y293" s="126">
        <v>15</v>
      </c>
      <c r="Z293" s="126"/>
      <c r="AA293" s="126">
        <v>0.53333333333333299</v>
      </c>
      <c r="AB293" s="126">
        <v>0.33333333333333298</v>
      </c>
      <c r="AC293" s="126">
        <v>0.133333333333333</v>
      </c>
      <c r="AD293" s="126">
        <v>0</v>
      </c>
      <c r="AE293" s="126">
        <v>0</v>
      </c>
      <c r="AF293" s="126">
        <v>0</v>
      </c>
      <c r="AG293" s="126">
        <v>0</v>
      </c>
      <c r="AH293" s="126">
        <v>0</v>
      </c>
      <c r="AI293" s="126">
        <v>0</v>
      </c>
      <c r="AJ293" s="126">
        <v>0</v>
      </c>
      <c r="AK293" s="126">
        <v>0</v>
      </c>
      <c r="AL293" s="126">
        <v>0</v>
      </c>
      <c r="AM293" s="126"/>
    </row>
    <row r="294" spans="1:39">
      <c r="A294" s="126" t="s">
        <v>589</v>
      </c>
      <c r="B294" s="126" t="s">
        <v>590</v>
      </c>
      <c r="C294" s="126" t="s">
        <v>1711</v>
      </c>
      <c r="D294" s="126" t="s">
        <v>17</v>
      </c>
      <c r="E294" s="126">
        <v>0</v>
      </c>
      <c r="F294" s="126"/>
      <c r="G294" s="126"/>
      <c r="H294" s="126"/>
      <c r="I294" s="126"/>
      <c r="J294" s="126">
        <v>0</v>
      </c>
      <c r="K294" s="126" t="s">
        <v>18</v>
      </c>
      <c r="L294" s="126"/>
      <c r="M294" s="126">
        <v>0</v>
      </c>
      <c r="N294" s="126" t="s">
        <v>18</v>
      </c>
      <c r="O294" s="126"/>
      <c r="P294" s="126">
        <v>0</v>
      </c>
      <c r="Q294" s="126" t="s">
        <v>18</v>
      </c>
      <c r="R294" s="126"/>
      <c r="S294" s="126" t="s">
        <v>18</v>
      </c>
      <c r="T294" s="126" t="s">
        <v>1710</v>
      </c>
      <c r="U294" s="126"/>
      <c r="V294" s="126"/>
      <c r="W294" s="126" t="s">
        <v>29</v>
      </c>
      <c r="X294" s="126">
        <v>3.6840000000000002</v>
      </c>
      <c r="Y294" s="126">
        <v>20</v>
      </c>
      <c r="Z294" s="126"/>
      <c r="AA294" s="126">
        <v>0.7</v>
      </c>
      <c r="AB294" s="126">
        <v>0.2</v>
      </c>
      <c r="AC294" s="126">
        <v>0</v>
      </c>
      <c r="AD294" s="126">
        <v>0.05</v>
      </c>
      <c r="AE294" s="126">
        <v>0</v>
      </c>
      <c r="AF294" s="126">
        <v>0</v>
      </c>
      <c r="AG294" s="126">
        <v>0</v>
      </c>
      <c r="AH294" s="126">
        <v>0</v>
      </c>
      <c r="AI294" s="126">
        <v>0</v>
      </c>
      <c r="AJ294" s="126">
        <v>0.05</v>
      </c>
      <c r="AK294" s="126">
        <v>0</v>
      </c>
      <c r="AL294" s="126">
        <v>0</v>
      </c>
      <c r="AM294" s="126"/>
    </row>
    <row r="295" spans="1:39">
      <c r="A295" s="126" t="s">
        <v>591</v>
      </c>
      <c r="B295" s="126" t="s">
        <v>592</v>
      </c>
      <c r="C295" s="126" t="s">
        <v>1715</v>
      </c>
      <c r="D295" s="126" t="s">
        <v>17</v>
      </c>
      <c r="E295" s="126">
        <v>9</v>
      </c>
      <c r="F295" s="126">
        <v>2.2233333333333301</v>
      </c>
      <c r="G295" s="126">
        <v>0.66666666666666696</v>
      </c>
      <c r="H295" s="126">
        <v>0.33333333333333298</v>
      </c>
      <c r="I295" s="126">
        <v>0</v>
      </c>
      <c r="J295" s="126">
        <v>0</v>
      </c>
      <c r="K295" s="126" t="s">
        <v>18</v>
      </c>
      <c r="L295" s="126"/>
      <c r="M295" s="126">
        <v>0</v>
      </c>
      <c r="N295" s="126" t="s">
        <v>18</v>
      </c>
      <c r="O295" s="126"/>
      <c r="P295" s="126">
        <v>6</v>
      </c>
      <c r="Q295" s="126" t="s">
        <v>21</v>
      </c>
      <c r="R295" s="126">
        <v>1.6666666666666701</v>
      </c>
      <c r="S295" s="126" t="s">
        <v>25</v>
      </c>
      <c r="T295" s="126" t="s">
        <v>1711</v>
      </c>
      <c r="U295" s="126">
        <v>1.3333333333333299</v>
      </c>
      <c r="V295" s="126"/>
      <c r="W295" s="126" t="s">
        <v>31</v>
      </c>
      <c r="X295" s="126">
        <v>3.0841786743515902</v>
      </c>
      <c r="Y295" s="126">
        <v>347</v>
      </c>
      <c r="Z295" s="126">
        <v>9</v>
      </c>
      <c r="AA295" s="126">
        <v>0.44380403458213302</v>
      </c>
      <c r="AB295" s="126">
        <v>4.0345821325648401E-2</v>
      </c>
      <c r="AC295" s="126">
        <v>0.121037463976945</v>
      </c>
      <c r="AD295" s="126">
        <v>0.13832853025936601</v>
      </c>
      <c r="AE295" s="126">
        <v>4.0345821325648401E-2</v>
      </c>
      <c r="AF295" s="126">
        <v>6.6282420749279494E-2</v>
      </c>
      <c r="AG295" s="126">
        <v>3.1700288184438E-2</v>
      </c>
      <c r="AH295" s="126">
        <v>1.7291066282420799E-2</v>
      </c>
      <c r="AI295" s="126">
        <v>6.0518731988472602E-2</v>
      </c>
      <c r="AJ295" s="126">
        <v>2.8818443804034598E-2</v>
      </c>
      <c r="AK295" s="126">
        <v>0</v>
      </c>
      <c r="AL295" s="126">
        <v>0</v>
      </c>
      <c r="AM295" s="126"/>
    </row>
    <row r="296" spans="1:39">
      <c r="A296" s="126" t="s">
        <v>593</v>
      </c>
      <c r="B296" s="126" t="s">
        <v>594</v>
      </c>
      <c r="C296" s="126" t="s">
        <v>1712</v>
      </c>
      <c r="D296" s="126" t="s">
        <v>17</v>
      </c>
      <c r="E296" s="126">
        <v>29</v>
      </c>
      <c r="F296" s="126">
        <v>0.84844420600858395</v>
      </c>
      <c r="G296" s="126">
        <v>0.5</v>
      </c>
      <c r="H296" s="126">
        <v>0.4375</v>
      </c>
      <c r="I296" s="126">
        <v>6.25E-2</v>
      </c>
      <c r="J296" s="126">
        <v>1</v>
      </c>
      <c r="K296" s="126" t="s">
        <v>25</v>
      </c>
      <c r="L296" s="126" t="s">
        <v>1839</v>
      </c>
      <c r="M296" s="126">
        <v>1</v>
      </c>
      <c r="N296" s="126" t="s">
        <v>28</v>
      </c>
      <c r="O296" s="126" t="s">
        <v>1714</v>
      </c>
      <c r="P296" s="126">
        <v>14</v>
      </c>
      <c r="Q296" s="126" t="s">
        <v>25</v>
      </c>
      <c r="R296" s="126">
        <v>0.71428571428571397</v>
      </c>
      <c r="S296" s="126" t="s">
        <v>21</v>
      </c>
      <c r="T296" s="126" t="s">
        <v>1973</v>
      </c>
      <c r="U296" s="126">
        <v>2.0309090909090899</v>
      </c>
      <c r="V296" s="126"/>
      <c r="W296" s="126" t="s">
        <v>31</v>
      </c>
      <c r="X296" s="126">
        <v>2.8955540540540499</v>
      </c>
      <c r="Y296" s="126">
        <v>740</v>
      </c>
      <c r="Z296" s="126">
        <v>29</v>
      </c>
      <c r="AA296" s="126">
        <v>0.37702702702702706</v>
      </c>
      <c r="AB296" s="126">
        <v>0.102702702702703</v>
      </c>
      <c r="AC296" s="126">
        <v>9.7297297297297303E-2</v>
      </c>
      <c r="AD296" s="126">
        <v>0.10945945945945899</v>
      </c>
      <c r="AE296" s="126">
        <v>4.5945945945945997E-2</v>
      </c>
      <c r="AF296" s="126">
        <v>3.37837837837838E-2</v>
      </c>
      <c r="AG296" s="126">
        <v>7.0270270270270302E-2</v>
      </c>
      <c r="AH296" s="126">
        <v>1.62162162162162E-2</v>
      </c>
      <c r="AI296" s="126">
        <v>8.3783783783783802E-2</v>
      </c>
      <c r="AJ296" s="126">
        <v>5.2702702702702699E-2</v>
      </c>
      <c r="AK296" s="126">
        <v>0</v>
      </c>
      <c r="AL296" s="126">
        <v>0</v>
      </c>
      <c r="AM296" s="126"/>
    </row>
    <row r="297" spans="1:39">
      <c r="A297" s="126" t="s">
        <v>595</v>
      </c>
      <c r="B297" s="126" t="s">
        <v>596</v>
      </c>
      <c r="C297" s="126" t="s">
        <v>1712</v>
      </c>
      <c r="D297" s="126" t="s">
        <v>17</v>
      </c>
      <c r="E297" s="126">
        <v>29</v>
      </c>
      <c r="F297" s="126">
        <v>1.91979613733906</v>
      </c>
      <c r="G297" s="126">
        <v>0.75</v>
      </c>
      <c r="H297" s="126">
        <v>0.1875</v>
      </c>
      <c r="I297" s="126">
        <v>6.25E-2</v>
      </c>
      <c r="J297" s="126">
        <v>1</v>
      </c>
      <c r="K297" s="126" t="s">
        <v>21</v>
      </c>
      <c r="L297" s="126" t="s">
        <v>1840</v>
      </c>
      <c r="M297" s="126">
        <v>3</v>
      </c>
      <c r="N297" s="126" t="s">
        <v>30</v>
      </c>
      <c r="O297" s="126" t="s">
        <v>1841</v>
      </c>
      <c r="P297" s="126">
        <v>14</v>
      </c>
      <c r="Q297" s="126" t="s">
        <v>21</v>
      </c>
      <c r="R297" s="126">
        <v>1.6907142857142901</v>
      </c>
      <c r="S297" s="126" t="s">
        <v>21</v>
      </c>
      <c r="T297" s="126" t="s">
        <v>1900</v>
      </c>
      <c r="U297" s="126">
        <v>2.1</v>
      </c>
      <c r="V297" s="126"/>
      <c r="W297" s="126" t="s">
        <v>31</v>
      </c>
      <c r="X297" s="126">
        <v>2.8432041343669301</v>
      </c>
      <c r="Y297" s="126">
        <v>387</v>
      </c>
      <c r="Z297" s="126">
        <v>29</v>
      </c>
      <c r="AA297" s="126">
        <v>0.42118863049095601</v>
      </c>
      <c r="AB297" s="126">
        <v>4.3927648578811401E-2</v>
      </c>
      <c r="AC297" s="126">
        <v>4.1343669250645997E-2</v>
      </c>
      <c r="AD297" s="126">
        <v>0.18863049095607201</v>
      </c>
      <c r="AE297" s="126">
        <v>1.29198966408269E-2</v>
      </c>
      <c r="AF297" s="126">
        <v>2.58397932816537E-2</v>
      </c>
      <c r="AG297" s="126">
        <v>8.5271317829457405E-2</v>
      </c>
      <c r="AH297" s="126">
        <v>2.8423772609819101E-2</v>
      </c>
      <c r="AI297" s="126">
        <v>9.3023255813953501E-2</v>
      </c>
      <c r="AJ297" s="126">
        <v>5.1679586563307497E-2</v>
      </c>
      <c r="AK297" s="126">
        <v>0</v>
      </c>
      <c r="AL297" s="126">
        <v>0</v>
      </c>
      <c r="AM297" s="126"/>
    </row>
    <row r="298" spans="1:39">
      <c r="A298" s="126" t="s">
        <v>597</v>
      </c>
      <c r="B298" s="126" t="s">
        <v>598</v>
      </c>
      <c r="C298" s="126" t="s">
        <v>1715</v>
      </c>
      <c r="D298" s="126" t="s">
        <v>17</v>
      </c>
      <c r="E298" s="126">
        <v>8</v>
      </c>
      <c r="F298" s="126">
        <v>2.6</v>
      </c>
      <c r="G298" s="126">
        <v>0.8</v>
      </c>
      <c r="H298" s="126">
        <v>0.2</v>
      </c>
      <c r="I298" s="126">
        <v>0</v>
      </c>
      <c r="J298" s="126">
        <v>0</v>
      </c>
      <c r="K298" s="126" t="s">
        <v>18</v>
      </c>
      <c r="L298" s="126"/>
      <c r="M298" s="126">
        <v>0</v>
      </c>
      <c r="N298" s="126" t="s">
        <v>18</v>
      </c>
      <c r="O298" s="126"/>
      <c r="P298" s="126">
        <v>5</v>
      </c>
      <c r="Q298" s="126" t="s">
        <v>32</v>
      </c>
      <c r="R298" s="126">
        <v>2.6</v>
      </c>
      <c r="S298" s="126" t="s">
        <v>32</v>
      </c>
      <c r="T298" s="126" t="s">
        <v>1711</v>
      </c>
      <c r="U298" s="126">
        <v>2.5566666666666702</v>
      </c>
      <c r="V298" s="126"/>
      <c r="W298" s="126" t="s">
        <v>31</v>
      </c>
      <c r="X298" s="126">
        <v>2.96148780487805</v>
      </c>
      <c r="Y298" s="126">
        <v>410</v>
      </c>
      <c r="Z298" s="126">
        <v>8</v>
      </c>
      <c r="AA298" s="126">
        <v>0.35121951219512199</v>
      </c>
      <c r="AB298" s="126">
        <v>7.5609756097561001E-2</v>
      </c>
      <c r="AC298" s="126">
        <v>0.114634146341463</v>
      </c>
      <c r="AD298" s="126">
        <v>0.14878048780487799</v>
      </c>
      <c r="AE298" s="126">
        <v>3.1707317073170697E-2</v>
      </c>
      <c r="AF298" s="126">
        <v>8.2926829268292701E-2</v>
      </c>
      <c r="AG298" s="126">
        <v>7.8048780487804906E-2</v>
      </c>
      <c r="AH298" s="126">
        <v>1.7073170731707301E-2</v>
      </c>
      <c r="AI298" s="126">
        <v>7.317073170731711E-2</v>
      </c>
      <c r="AJ298" s="126">
        <v>2.4390243902439001E-2</v>
      </c>
      <c r="AK298" s="126">
        <v>0</v>
      </c>
      <c r="AL298" s="126">
        <v>0</v>
      </c>
      <c r="AM298" s="126"/>
    </row>
    <row r="299" spans="1:39">
      <c r="A299" s="126" t="s">
        <v>599</v>
      </c>
      <c r="B299" s="126" t="s">
        <v>600</v>
      </c>
      <c r="C299" s="126" t="s">
        <v>1712</v>
      </c>
      <c r="D299" s="126" t="s">
        <v>17</v>
      </c>
      <c r="E299" s="126">
        <v>5</v>
      </c>
      <c r="F299" s="126">
        <v>1.75</v>
      </c>
      <c r="G299" s="126">
        <v>0.75</v>
      </c>
      <c r="H299" s="126">
        <v>0.25</v>
      </c>
      <c r="I299" s="126">
        <v>0</v>
      </c>
      <c r="J299" s="126">
        <v>0</v>
      </c>
      <c r="K299" s="126" t="s">
        <v>18</v>
      </c>
      <c r="L299" s="126"/>
      <c r="M299" s="126">
        <v>0</v>
      </c>
      <c r="N299" s="126" t="s">
        <v>18</v>
      </c>
      <c r="O299" s="126"/>
      <c r="P299" s="126">
        <v>4</v>
      </c>
      <c r="Q299" s="126" t="s">
        <v>21</v>
      </c>
      <c r="R299" s="126">
        <v>1.75</v>
      </c>
      <c r="S299" s="126" t="s">
        <v>28</v>
      </c>
      <c r="T299" s="126" t="s">
        <v>1715</v>
      </c>
      <c r="U299" s="126">
        <v>4</v>
      </c>
      <c r="V299" s="126"/>
      <c r="W299" s="126" t="s">
        <v>31</v>
      </c>
      <c r="X299" s="126">
        <v>2.8996566523605201</v>
      </c>
      <c r="Y299" s="126">
        <v>233</v>
      </c>
      <c r="Z299" s="126">
        <v>5</v>
      </c>
      <c r="AA299" s="126">
        <v>0.30472103004291801</v>
      </c>
      <c r="AB299" s="126">
        <v>0.111587982832618</v>
      </c>
      <c r="AC299" s="126">
        <v>0.10300429184549401</v>
      </c>
      <c r="AD299" s="126">
        <v>0.128755364806867</v>
      </c>
      <c r="AE299" s="126">
        <v>3.4334763948497903E-2</v>
      </c>
      <c r="AF299" s="126">
        <v>0.10300429184549401</v>
      </c>
      <c r="AG299" s="126">
        <v>9.0128755364806898E-2</v>
      </c>
      <c r="AH299" s="126">
        <v>3.0042918454935601E-2</v>
      </c>
      <c r="AI299" s="126">
        <v>5.5793991416309002E-2</v>
      </c>
      <c r="AJ299" s="126">
        <v>3.0042918454935601E-2</v>
      </c>
      <c r="AK299" s="126">
        <v>0</v>
      </c>
      <c r="AL299" s="126">
        <v>0</v>
      </c>
      <c r="AM299" s="126"/>
    </row>
    <row r="300" spans="1:39">
      <c r="A300" s="126" t="s">
        <v>601</v>
      </c>
      <c r="B300" s="126" t="s">
        <v>602</v>
      </c>
      <c r="C300" s="126" t="s">
        <v>1712</v>
      </c>
      <c r="D300" s="126" t="s">
        <v>17</v>
      </c>
      <c r="E300" s="126">
        <v>9</v>
      </c>
      <c r="F300" s="126">
        <v>3.1339999999999999</v>
      </c>
      <c r="G300" s="126">
        <v>0.8</v>
      </c>
      <c r="H300" s="126">
        <v>0.2</v>
      </c>
      <c r="I300" s="126">
        <v>0</v>
      </c>
      <c r="J300" s="126">
        <v>0</v>
      </c>
      <c r="K300" s="126" t="s">
        <v>18</v>
      </c>
      <c r="L300" s="126"/>
      <c r="M300" s="126">
        <v>1</v>
      </c>
      <c r="N300" s="126" t="s">
        <v>25</v>
      </c>
      <c r="O300" s="126" t="s">
        <v>1715</v>
      </c>
      <c r="P300" s="126">
        <v>7</v>
      </c>
      <c r="Q300" s="126" t="s">
        <v>33</v>
      </c>
      <c r="R300" s="126">
        <v>2.2385714285714302</v>
      </c>
      <c r="S300" s="126" t="s">
        <v>28</v>
      </c>
      <c r="T300" s="126" t="s">
        <v>1715</v>
      </c>
      <c r="U300" s="126">
        <v>4</v>
      </c>
      <c r="V300" s="126"/>
      <c r="W300" s="126" t="s">
        <v>31</v>
      </c>
      <c r="X300" s="126">
        <v>3.1057142857142899</v>
      </c>
      <c r="Y300" s="126">
        <v>196</v>
      </c>
      <c r="Z300" s="126">
        <v>9</v>
      </c>
      <c r="AA300" s="126">
        <v>0.51530612244898</v>
      </c>
      <c r="AB300" s="126">
        <v>0.122448979591837</v>
      </c>
      <c r="AC300" s="126">
        <v>6.6326530612244902E-2</v>
      </c>
      <c r="AD300" s="126">
        <v>6.6326530612244902E-2</v>
      </c>
      <c r="AE300" s="126">
        <v>3.06122448979592E-2</v>
      </c>
      <c r="AF300" s="126">
        <v>5.1020408163265302E-3</v>
      </c>
      <c r="AG300" s="126">
        <v>3.5714285714285698E-2</v>
      </c>
      <c r="AH300" s="126">
        <v>1.02040816326531E-2</v>
      </c>
      <c r="AI300" s="126">
        <v>9.6938775510204106E-2</v>
      </c>
      <c r="AJ300" s="126">
        <v>5.10204081632653E-2</v>
      </c>
      <c r="AK300" s="126">
        <v>0</v>
      </c>
      <c r="AL300" s="126">
        <v>0</v>
      </c>
      <c r="AM300" s="126"/>
    </row>
    <row r="301" spans="1:39">
      <c r="A301" s="126" t="s">
        <v>603</v>
      </c>
      <c r="B301" s="126" t="s">
        <v>605</v>
      </c>
      <c r="C301" s="126" t="s">
        <v>1715</v>
      </c>
      <c r="D301" s="126" t="s">
        <v>17</v>
      </c>
      <c r="E301" s="126">
        <v>8</v>
      </c>
      <c r="F301" s="126">
        <v>2.4285714285714306</v>
      </c>
      <c r="G301" s="126">
        <v>0.71428571428571397</v>
      </c>
      <c r="H301" s="126">
        <v>0.28571428571428598</v>
      </c>
      <c r="I301" s="126">
        <v>0</v>
      </c>
      <c r="J301" s="126">
        <v>0</v>
      </c>
      <c r="K301" s="126" t="s">
        <v>18</v>
      </c>
      <c r="L301" s="126"/>
      <c r="M301" s="126">
        <v>1</v>
      </c>
      <c r="N301" s="126" t="s">
        <v>28</v>
      </c>
      <c r="O301" s="126" t="s">
        <v>1714</v>
      </c>
      <c r="P301" s="126">
        <v>5</v>
      </c>
      <c r="Q301" s="126" t="s">
        <v>29</v>
      </c>
      <c r="R301" s="126">
        <v>3.6</v>
      </c>
      <c r="S301" s="126" t="s">
        <v>18</v>
      </c>
      <c r="T301" s="126" t="s">
        <v>1715</v>
      </c>
      <c r="U301" s="126">
        <v>0</v>
      </c>
      <c r="V301" s="126"/>
      <c r="W301" s="126" t="s">
        <v>30</v>
      </c>
      <c r="X301" s="126">
        <v>3.35165898617511</v>
      </c>
      <c r="Y301" s="126">
        <v>217</v>
      </c>
      <c r="Z301" s="126">
        <v>8</v>
      </c>
      <c r="AA301" s="126">
        <v>0.63594470046082996</v>
      </c>
      <c r="AB301" s="126">
        <v>3.2258064516128997E-2</v>
      </c>
      <c r="AC301" s="126">
        <v>6.9124423963133702E-2</v>
      </c>
      <c r="AD301" s="126">
        <v>0.124423963133641</v>
      </c>
      <c r="AE301" s="126">
        <v>9.2165898617511503E-3</v>
      </c>
      <c r="AF301" s="126">
        <v>4.6082949308755804E-3</v>
      </c>
      <c r="AG301" s="126">
        <v>2.3041474654377895E-2</v>
      </c>
      <c r="AH301" s="126">
        <v>4.6082949308755804E-3</v>
      </c>
      <c r="AI301" s="126">
        <v>7.3732718894009203E-2</v>
      </c>
      <c r="AJ301" s="126">
        <v>1.3824884792626699E-2</v>
      </c>
      <c r="AK301" s="126">
        <v>0</v>
      </c>
      <c r="AL301" s="126">
        <v>0</v>
      </c>
      <c r="AM301" s="126"/>
    </row>
    <row r="302" spans="1:39">
      <c r="A302" s="126" t="s">
        <v>606</v>
      </c>
      <c r="B302" s="126" t="s">
        <v>607</v>
      </c>
      <c r="C302" s="126" t="s">
        <v>1712</v>
      </c>
      <c r="D302" s="126" t="s">
        <v>17</v>
      </c>
      <c r="E302" s="126">
        <v>12</v>
      </c>
      <c r="F302" s="126">
        <v>3.1662499999999998</v>
      </c>
      <c r="G302" s="126">
        <v>1</v>
      </c>
      <c r="H302" s="126">
        <v>0</v>
      </c>
      <c r="I302" s="126">
        <v>0</v>
      </c>
      <c r="J302" s="126">
        <v>0</v>
      </c>
      <c r="K302" s="126" t="s">
        <v>18</v>
      </c>
      <c r="L302" s="126"/>
      <c r="M302" s="126">
        <v>0</v>
      </c>
      <c r="N302" s="126" t="s">
        <v>18</v>
      </c>
      <c r="O302" s="126"/>
      <c r="P302" s="126">
        <v>8</v>
      </c>
      <c r="Q302" s="126" t="s">
        <v>31</v>
      </c>
      <c r="R302" s="126">
        <v>3.1662499999999998</v>
      </c>
      <c r="S302" s="126" t="s">
        <v>30</v>
      </c>
      <c r="T302" s="126" t="s">
        <v>1714</v>
      </c>
      <c r="U302" s="126">
        <v>3.3325</v>
      </c>
      <c r="V302" s="126"/>
      <c r="W302" s="126" t="s">
        <v>31</v>
      </c>
      <c r="X302" s="126">
        <v>3.0108142493638699</v>
      </c>
      <c r="Y302" s="126">
        <v>393</v>
      </c>
      <c r="Z302" s="126">
        <v>12</v>
      </c>
      <c r="AA302" s="126">
        <v>0.37913486005089098</v>
      </c>
      <c r="AB302" s="126">
        <v>7.8880407124681903E-2</v>
      </c>
      <c r="AC302" s="126">
        <v>0.127226463104326</v>
      </c>
      <c r="AD302" s="126">
        <v>0.150127226463104</v>
      </c>
      <c r="AE302" s="126">
        <v>3.30788804071247E-2</v>
      </c>
      <c r="AF302" s="126">
        <v>4.8346055979643802E-2</v>
      </c>
      <c r="AG302" s="126">
        <v>5.34351145038168E-2</v>
      </c>
      <c r="AH302" s="126">
        <v>2.2900763358778602E-2</v>
      </c>
      <c r="AI302" s="126">
        <v>6.8702290076335895E-2</v>
      </c>
      <c r="AJ302" s="126">
        <v>3.8167938931297697E-2</v>
      </c>
      <c r="AK302" s="126">
        <v>0</v>
      </c>
      <c r="AL302" s="126">
        <v>0</v>
      </c>
      <c r="AM302" s="126"/>
    </row>
    <row r="303" spans="1:39">
      <c r="A303" s="126" t="s">
        <v>608</v>
      </c>
      <c r="B303" s="126" t="s">
        <v>609</v>
      </c>
      <c r="C303" s="126" t="s">
        <v>1711</v>
      </c>
      <c r="D303" s="126" t="s">
        <v>17</v>
      </c>
      <c r="E303" s="126">
        <v>16</v>
      </c>
      <c r="F303" s="126">
        <v>1.86844420600858</v>
      </c>
      <c r="G303" s="126">
        <v>0.875</v>
      </c>
      <c r="H303" s="126">
        <v>0.125</v>
      </c>
      <c r="I303" s="126">
        <v>0</v>
      </c>
      <c r="J303" s="126">
        <v>0</v>
      </c>
      <c r="K303" s="126" t="s">
        <v>18</v>
      </c>
      <c r="L303" s="126"/>
      <c r="M303" s="126">
        <v>0</v>
      </c>
      <c r="N303" s="126" t="s">
        <v>18</v>
      </c>
      <c r="O303" s="126"/>
      <c r="P303" s="126">
        <v>8</v>
      </c>
      <c r="Q303" s="126" t="s">
        <v>21</v>
      </c>
      <c r="R303" s="126">
        <v>2.0412499999999998</v>
      </c>
      <c r="S303" s="126" t="s">
        <v>21</v>
      </c>
      <c r="T303" s="126" t="s">
        <v>1844</v>
      </c>
      <c r="U303" s="126">
        <v>1.72166666666667</v>
      </c>
      <c r="V303" s="126"/>
      <c r="W303" s="126" t="s">
        <v>33</v>
      </c>
      <c r="X303" s="126">
        <v>2.47878947368421</v>
      </c>
      <c r="Y303" s="126">
        <v>190</v>
      </c>
      <c r="Z303" s="126">
        <v>16</v>
      </c>
      <c r="AA303" s="126">
        <v>0.268421052631579</v>
      </c>
      <c r="AB303" s="126">
        <v>5.2631578947368397E-2</v>
      </c>
      <c r="AC303" s="126">
        <v>0.1</v>
      </c>
      <c r="AD303" s="126">
        <v>0.115789473684211</v>
      </c>
      <c r="AE303" s="126">
        <v>5.2631578947368397E-2</v>
      </c>
      <c r="AF303" s="126">
        <v>5.2631578947368397E-2</v>
      </c>
      <c r="AG303" s="126">
        <v>0.115789473684211</v>
      </c>
      <c r="AH303" s="126">
        <v>3.6842105263157898E-2</v>
      </c>
      <c r="AI303" s="126">
        <v>0.105263157894737</v>
      </c>
      <c r="AJ303" s="126">
        <v>0.1</v>
      </c>
      <c r="AK303" s="126">
        <v>0</v>
      </c>
      <c r="AL303" s="126">
        <v>0</v>
      </c>
      <c r="AM303" s="126"/>
    </row>
    <row r="304" spans="1:39">
      <c r="A304" s="126" t="s">
        <v>1469</v>
      </c>
      <c r="B304" s="126" t="s">
        <v>604</v>
      </c>
      <c r="C304" s="126" t="s">
        <v>1715</v>
      </c>
      <c r="D304" s="126" t="s">
        <v>17</v>
      </c>
      <c r="E304" s="126">
        <v>3</v>
      </c>
      <c r="F304" s="126">
        <v>1</v>
      </c>
      <c r="G304" s="126">
        <v>0.5</v>
      </c>
      <c r="H304" s="126">
        <v>0.5</v>
      </c>
      <c r="I304" s="126">
        <v>0</v>
      </c>
      <c r="J304" s="126">
        <v>0</v>
      </c>
      <c r="K304" s="126" t="s">
        <v>18</v>
      </c>
      <c r="L304" s="126"/>
      <c r="M304" s="126">
        <v>0</v>
      </c>
      <c r="N304" s="126" t="s">
        <v>18</v>
      </c>
      <c r="O304" s="126"/>
      <c r="P304" s="126">
        <v>3</v>
      </c>
      <c r="Q304" s="126" t="s">
        <v>25</v>
      </c>
      <c r="R304" s="126">
        <v>0.66666666666666696</v>
      </c>
      <c r="S304" s="126" t="s">
        <v>18</v>
      </c>
      <c r="T304" s="126" t="s">
        <v>1710</v>
      </c>
      <c r="U304" s="126"/>
      <c r="V304" s="126"/>
      <c r="W304" s="126" t="s">
        <v>30</v>
      </c>
      <c r="X304" s="126">
        <v>3.37122807017544</v>
      </c>
      <c r="Y304" s="126">
        <v>114</v>
      </c>
      <c r="Z304" s="126">
        <v>3</v>
      </c>
      <c r="AA304" s="126">
        <v>0.71052631578947401</v>
      </c>
      <c r="AB304" s="126">
        <v>2.6315789473684199E-2</v>
      </c>
      <c r="AC304" s="126">
        <v>7.0175438596491196E-2</v>
      </c>
      <c r="AD304" s="126">
        <v>3.5087719298245598E-2</v>
      </c>
      <c r="AE304" s="126">
        <v>8.7719298245613996E-3</v>
      </c>
      <c r="AF304" s="126">
        <v>0</v>
      </c>
      <c r="AG304" s="126">
        <v>3.5087719298245598E-2</v>
      </c>
      <c r="AH304" s="126">
        <v>0</v>
      </c>
      <c r="AI304" s="126">
        <v>5.2631578947368397E-2</v>
      </c>
      <c r="AJ304" s="126">
        <v>3.5087719298245598E-2</v>
      </c>
      <c r="AK304" s="126">
        <v>0</v>
      </c>
      <c r="AL304" s="126">
        <v>0</v>
      </c>
      <c r="AM304" s="126"/>
    </row>
    <row r="305" spans="1:39">
      <c r="A305" s="126" t="s">
        <v>1565</v>
      </c>
      <c r="B305" s="126" t="s">
        <v>1842</v>
      </c>
      <c r="C305" s="126" t="s">
        <v>1711</v>
      </c>
      <c r="D305" s="126" t="s">
        <v>17</v>
      </c>
      <c r="E305" s="126">
        <v>0</v>
      </c>
      <c r="F305" s="126"/>
      <c r="G305" s="126"/>
      <c r="H305" s="126"/>
      <c r="I305" s="126"/>
      <c r="J305" s="126">
        <v>0</v>
      </c>
      <c r="K305" s="126" t="s">
        <v>18</v>
      </c>
      <c r="L305" s="126"/>
      <c r="M305" s="126">
        <v>0</v>
      </c>
      <c r="N305" s="126" t="s">
        <v>18</v>
      </c>
      <c r="O305" s="126"/>
      <c r="P305" s="126">
        <v>0</v>
      </c>
      <c r="Q305" s="126" t="s">
        <v>18</v>
      </c>
      <c r="R305" s="126"/>
      <c r="S305" s="126" t="s">
        <v>18</v>
      </c>
      <c r="T305" s="126" t="s">
        <v>1710</v>
      </c>
      <c r="U305" s="126"/>
      <c r="V305" s="126"/>
      <c r="W305" s="126" t="s">
        <v>32</v>
      </c>
      <c r="X305" s="126">
        <v>2.7440259740259698</v>
      </c>
      <c r="Y305" s="126">
        <v>77</v>
      </c>
      <c r="Z305" s="126"/>
      <c r="AA305" s="126">
        <v>0.31168831168831201</v>
      </c>
      <c r="AB305" s="126">
        <v>2.5974025974026E-2</v>
      </c>
      <c r="AC305" s="126">
        <v>0.18181818181818199</v>
      </c>
      <c r="AD305" s="126">
        <v>0.15584415584415601</v>
      </c>
      <c r="AE305" s="126">
        <v>0</v>
      </c>
      <c r="AF305" s="126">
        <v>1.2987012987013E-2</v>
      </c>
      <c r="AG305" s="126">
        <v>0.14285714285714299</v>
      </c>
      <c r="AH305" s="126">
        <v>1.2987012987013E-2</v>
      </c>
      <c r="AI305" s="126">
        <v>7.7922077922077906E-2</v>
      </c>
      <c r="AJ305" s="126">
        <v>5.1948051948052E-2</v>
      </c>
      <c r="AK305" s="126">
        <v>0</v>
      </c>
      <c r="AL305" s="126">
        <v>0</v>
      </c>
      <c r="AM305" s="126"/>
    </row>
    <row r="306" spans="1:39">
      <c r="A306" s="126" t="s">
        <v>610</v>
      </c>
      <c r="B306" s="126" t="s">
        <v>611</v>
      </c>
      <c r="C306" s="126" t="s">
        <v>1711</v>
      </c>
      <c r="D306" s="126" t="s">
        <v>17</v>
      </c>
      <c r="E306" s="126">
        <v>1</v>
      </c>
      <c r="F306" s="126">
        <v>1</v>
      </c>
      <c r="G306" s="126">
        <v>1</v>
      </c>
      <c r="H306" s="126">
        <v>0</v>
      </c>
      <c r="I306" s="126">
        <v>0</v>
      </c>
      <c r="J306" s="126">
        <v>0</v>
      </c>
      <c r="K306" s="126" t="s">
        <v>18</v>
      </c>
      <c r="L306" s="126"/>
      <c r="M306" s="126">
        <v>0</v>
      </c>
      <c r="N306" s="126" t="s">
        <v>18</v>
      </c>
      <c r="O306" s="126"/>
      <c r="P306" s="126">
        <v>1</v>
      </c>
      <c r="Q306" s="126" t="s">
        <v>25</v>
      </c>
      <c r="R306" s="126">
        <v>1</v>
      </c>
      <c r="S306" s="126" t="s">
        <v>18</v>
      </c>
      <c r="T306" s="126" t="s">
        <v>1710</v>
      </c>
      <c r="U306" s="126"/>
      <c r="V306" s="126"/>
      <c r="W306" s="126" t="s">
        <v>31</v>
      </c>
      <c r="X306" s="126">
        <v>3.0001960784313706</v>
      </c>
      <c r="Y306" s="126">
        <v>51</v>
      </c>
      <c r="Z306" s="126">
        <v>1</v>
      </c>
      <c r="AA306" s="126">
        <v>0.41176470588235298</v>
      </c>
      <c r="AB306" s="126">
        <v>0.11764705882352899</v>
      </c>
      <c r="AC306" s="126">
        <v>0.11764705882352899</v>
      </c>
      <c r="AD306" s="126">
        <v>1.9607843137254905E-2</v>
      </c>
      <c r="AE306" s="126">
        <v>7.8431372549019607E-2</v>
      </c>
      <c r="AF306" s="126">
        <v>1.9607843137254905E-2</v>
      </c>
      <c r="AG306" s="126">
        <v>9.8039215686274495E-2</v>
      </c>
      <c r="AH306" s="126">
        <v>1.9607843137254905E-2</v>
      </c>
      <c r="AI306" s="126">
        <v>5.8823529411764698E-2</v>
      </c>
      <c r="AJ306" s="126">
        <v>5.8823529411764698E-2</v>
      </c>
      <c r="AK306" s="126">
        <v>0</v>
      </c>
      <c r="AL306" s="126">
        <v>0</v>
      </c>
      <c r="AM306" s="126"/>
    </row>
    <row r="307" spans="1:39">
      <c r="A307" s="126" t="s">
        <v>612</v>
      </c>
      <c r="B307" s="126" t="s">
        <v>613</v>
      </c>
      <c r="C307" s="126" t="s">
        <v>1711</v>
      </c>
      <c r="D307" s="126" t="s">
        <v>17</v>
      </c>
      <c r="E307" s="126">
        <v>7</v>
      </c>
      <c r="F307" s="126">
        <v>0.20273068669527899</v>
      </c>
      <c r="G307" s="126">
        <v>0.5</v>
      </c>
      <c r="H307" s="126">
        <v>0.5</v>
      </c>
      <c r="I307" s="126">
        <v>0</v>
      </c>
      <c r="J307" s="126">
        <v>1</v>
      </c>
      <c r="K307" s="126" t="s">
        <v>25</v>
      </c>
      <c r="L307" s="126" t="s">
        <v>1715</v>
      </c>
      <c r="M307" s="126">
        <v>1</v>
      </c>
      <c r="N307" s="126" t="s">
        <v>25</v>
      </c>
      <c r="O307" s="126" t="s">
        <v>1715</v>
      </c>
      <c r="P307" s="126">
        <v>2</v>
      </c>
      <c r="Q307" s="126" t="s">
        <v>25</v>
      </c>
      <c r="R307" s="126">
        <v>1</v>
      </c>
      <c r="S307" s="126" t="s">
        <v>33</v>
      </c>
      <c r="T307" s="126" t="s">
        <v>1712</v>
      </c>
      <c r="U307" s="126">
        <v>2.5</v>
      </c>
      <c r="V307" s="126"/>
      <c r="W307" s="126" t="s">
        <v>31</v>
      </c>
      <c r="X307" s="126">
        <v>2.9916528925619801</v>
      </c>
      <c r="Y307" s="126">
        <v>121</v>
      </c>
      <c r="Z307" s="126">
        <v>8</v>
      </c>
      <c r="AA307" s="126">
        <v>0.28099173553718998</v>
      </c>
      <c r="AB307" s="126">
        <v>0.107438016528926</v>
      </c>
      <c r="AC307" s="126">
        <v>0.14876033057851201</v>
      </c>
      <c r="AD307" s="126">
        <v>0.107438016528926</v>
      </c>
      <c r="AE307" s="126">
        <v>9.0909090909090898E-2</v>
      </c>
      <c r="AF307" s="126">
        <v>7.43801652892562E-2</v>
      </c>
      <c r="AG307" s="126">
        <v>0.11570247933884301</v>
      </c>
      <c r="AH307" s="126">
        <v>8.2644628099173608E-3</v>
      </c>
      <c r="AI307" s="126">
        <v>3.3057851239669402E-2</v>
      </c>
      <c r="AJ307" s="126">
        <v>3.3057851239669402E-2</v>
      </c>
      <c r="AK307" s="126">
        <v>0</v>
      </c>
      <c r="AL307" s="126">
        <v>0</v>
      </c>
      <c r="AM307" s="126"/>
    </row>
    <row r="308" spans="1:39">
      <c r="A308" s="126" t="s">
        <v>614</v>
      </c>
      <c r="B308" s="126" t="s">
        <v>615</v>
      </c>
      <c r="C308" s="126" t="s">
        <v>1711</v>
      </c>
      <c r="D308" s="126" t="s">
        <v>17</v>
      </c>
      <c r="E308" s="126">
        <v>4</v>
      </c>
      <c r="F308" s="126">
        <v>0.821888412017167</v>
      </c>
      <c r="G308" s="126">
        <v>0.5</v>
      </c>
      <c r="H308" s="126">
        <v>0.5</v>
      </c>
      <c r="I308" s="126">
        <v>0</v>
      </c>
      <c r="J308" s="126">
        <v>0</v>
      </c>
      <c r="K308" s="126" t="s">
        <v>18</v>
      </c>
      <c r="L308" s="126"/>
      <c r="M308" s="126">
        <v>0</v>
      </c>
      <c r="N308" s="126" t="s">
        <v>18</v>
      </c>
      <c r="O308" s="126"/>
      <c r="P308" s="126">
        <v>3</v>
      </c>
      <c r="Q308" s="126" t="s">
        <v>25</v>
      </c>
      <c r="R308" s="126">
        <v>1</v>
      </c>
      <c r="S308" s="126" t="s">
        <v>18</v>
      </c>
      <c r="T308" s="126" t="s">
        <v>1710</v>
      </c>
      <c r="U308" s="126"/>
      <c r="V308" s="126"/>
      <c r="W308" s="126" t="s">
        <v>30</v>
      </c>
      <c r="X308" s="126">
        <v>3.3116666666666701</v>
      </c>
      <c r="Y308" s="126">
        <v>78</v>
      </c>
      <c r="Z308" s="126">
        <v>4</v>
      </c>
      <c r="AA308" s="126">
        <v>0.512820512820513</v>
      </c>
      <c r="AB308" s="126">
        <v>1.2820512820512799E-2</v>
      </c>
      <c r="AC308" s="126">
        <v>0.128205128205128</v>
      </c>
      <c r="AD308" s="126">
        <v>0.16666666666666699</v>
      </c>
      <c r="AE308" s="126">
        <v>6.4102564102564097E-2</v>
      </c>
      <c r="AF308" s="126">
        <v>3.8461538461538498E-2</v>
      </c>
      <c r="AG308" s="126">
        <v>1.2820512820512799E-2</v>
      </c>
      <c r="AH308" s="126">
        <v>0</v>
      </c>
      <c r="AI308" s="126">
        <v>3.8461538461538498E-2</v>
      </c>
      <c r="AJ308" s="126">
        <v>1.2820512820512799E-2</v>
      </c>
      <c r="AK308" s="126">
        <v>0</v>
      </c>
      <c r="AL308" s="126">
        <v>0</v>
      </c>
      <c r="AM308" s="126"/>
    </row>
    <row r="309" spans="1:39">
      <c r="A309" s="126" t="s">
        <v>616</v>
      </c>
      <c r="B309" s="126" t="s">
        <v>617</v>
      </c>
      <c r="C309" s="126" t="s">
        <v>1711</v>
      </c>
      <c r="D309" s="126" t="s">
        <v>17</v>
      </c>
      <c r="E309" s="126">
        <v>1</v>
      </c>
      <c r="F309" s="126"/>
      <c r="G309" s="126"/>
      <c r="H309" s="126"/>
      <c r="I309" s="126"/>
      <c r="J309" s="126">
        <v>0</v>
      </c>
      <c r="K309" s="126" t="s">
        <v>18</v>
      </c>
      <c r="L309" s="126"/>
      <c r="M309" s="126">
        <v>0</v>
      </c>
      <c r="N309" s="126" t="s">
        <v>18</v>
      </c>
      <c r="O309" s="126"/>
      <c r="P309" s="126">
        <v>0</v>
      </c>
      <c r="Q309" s="126" t="s">
        <v>18</v>
      </c>
      <c r="R309" s="126"/>
      <c r="S309" s="126" t="s">
        <v>28</v>
      </c>
      <c r="T309" s="126" t="s">
        <v>1715</v>
      </c>
      <c r="U309" s="126">
        <v>4</v>
      </c>
      <c r="V309" s="126"/>
      <c r="W309" s="126" t="s">
        <v>30</v>
      </c>
      <c r="X309" s="126">
        <v>3.4113725490196094</v>
      </c>
      <c r="Y309" s="126">
        <v>51</v>
      </c>
      <c r="Z309" s="126">
        <v>1</v>
      </c>
      <c r="AA309" s="126">
        <v>0.60784313725490202</v>
      </c>
      <c r="AB309" s="126">
        <v>0</v>
      </c>
      <c r="AC309" s="126">
        <v>9.8039215686274495E-2</v>
      </c>
      <c r="AD309" s="126">
        <v>0.13725490196078399</v>
      </c>
      <c r="AE309" s="126">
        <v>3.9215686274509803E-2</v>
      </c>
      <c r="AF309" s="126">
        <v>5.8823529411764698E-2</v>
      </c>
      <c r="AG309" s="126">
        <v>0</v>
      </c>
      <c r="AH309" s="126">
        <v>0</v>
      </c>
      <c r="AI309" s="126">
        <v>3.9215686274509803E-2</v>
      </c>
      <c r="AJ309" s="126">
        <v>1.9607843137254905E-2</v>
      </c>
      <c r="AK309" s="126">
        <v>0</v>
      </c>
      <c r="AL309" s="126">
        <v>0</v>
      </c>
      <c r="AM309" s="126"/>
    </row>
    <row r="310" spans="1:39">
      <c r="A310" s="126" t="s">
        <v>618</v>
      </c>
      <c r="B310" s="126" t="s">
        <v>619</v>
      </c>
      <c r="C310" s="126" t="s">
        <v>1715</v>
      </c>
      <c r="D310" s="126" t="s">
        <v>17</v>
      </c>
      <c r="E310" s="126">
        <v>1</v>
      </c>
      <c r="F310" s="126"/>
      <c r="G310" s="126"/>
      <c r="H310" s="126"/>
      <c r="I310" s="126"/>
      <c r="J310" s="126">
        <v>0</v>
      </c>
      <c r="K310" s="126" t="s">
        <v>18</v>
      </c>
      <c r="L310" s="126"/>
      <c r="M310" s="126">
        <v>0</v>
      </c>
      <c r="N310" s="126" t="s">
        <v>18</v>
      </c>
      <c r="O310" s="126"/>
      <c r="P310" s="126">
        <v>0</v>
      </c>
      <c r="Q310" s="126" t="s">
        <v>18</v>
      </c>
      <c r="R310" s="126"/>
      <c r="S310" s="126" t="s">
        <v>28</v>
      </c>
      <c r="T310" s="126" t="s">
        <v>1715</v>
      </c>
      <c r="U310" s="126">
        <v>4</v>
      </c>
      <c r="V310" s="126"/>
      <c r="W310" s="126" t="s">
        <v>30</v>
      </c>
      <c r="X310" s="126">
        <v>3.4834693877551</v>
      </c>
      <c r="Y310" s="126">
        <v>49</v>
      </c>
      <c r="Z310" s="126">
        <v>1</v>
      </c>
      <c r="AA310" s="126">
        <v>0.63265306122449005</v>
      </c>
      <c r="AB310" s="126">
        <v>8.1632653061224497E-2</v>
      </c>
      <c r="AC310" s="126">
        <v>0</v>
      </c>
      <c r="AD310" s="126">
        <v>0.122448979591837</v>
      </c>
      <c r="AE310" s="126">
        <v>6.1224489795918401E-2</v>
      </c>
      <c r="AF310" s="126">
        <v>0</v>
      </c>
      <c r="AG310" s="126">
        <v>6.1224489795918401E-2</v>
      </c>
      <c r="AH310" s="126">
        <v>0</v>
      </c>
      <c r="AI310" s="126">
        <v>2.04081632653061E-2</v>
      </c>
      <c r="AJ310" s="126">
        <v>2.04081632653061E-2</v>
      </c>
      <c r="AK310" s="126">
        <v>0</v>
      </c>
      <c r="AL310" s="126">
        <v>0</v>
      </c>
      <c r="AM310" s="126"/>
    </row>
    <row r="311" spans="1:39">
      <c r="A311" s="126" t="s">
        <v>620</v>
      </c>
      <c r="B311" s="126" t="s">
        <v>621</v>
      </c>
      <c r="C311" s="126" t="s">
        <v>1711</v>
      </c>
      <c r="D311" s="126" t="s">
        <v>17</v>
      </c>
      <c r="E311" s="126">
        <v>2</v>
      </c>
      <c r="F311" s="126">
        <v>-1</v>
      </c>
      <c r="G311" s="126">
        <v>0</v>
      </c>
      <c r="H311" s="126">
        <v>0</v>
      </c>
      <c r="I311" s="126">
        <v>1</v>
      </c>
      <c r="J311" s="126">
        <v>0</v>
      </c>
      <c r="K311" s="126" t="s">
        <v>18</v>
      </c>
      <c r="L311" s="126"/>
      <c r="M311" s="126">
        <v>1</v>
      </c>
      <c r="N311" s="126" t="s">
        <v>25</v>
      </c>
      <c r="O311" s="126" t="s">
        <v>1715</v>
      </c>
      <c r="P311" s="126">
        <v>1</v>
      </c>
      <c r="Q311" s="126" t="s">
        <v>18</v>
      </c>
      <c r="R311" s="126">
        <v>0</v>
      </c>
      <c r="S311" s="126" t="s">
        <v>18</v>
      </c>
      <c r="T311" s="126" t="s">
        <v>1710</v>
      </c>
      <c r="U311" s="126"/>
      <c r="V311" s="126"/>
      <c r="W311" s="126" t="s">
        <v>30</v>
      </c>
      <c r="X311" s="126">
        <v>3.2514545454545498</v>
      </c>
      <c r="Y311" s="126">
        <v>110</v>
      </c>
      <c r="Z311" s="126">
        <v>2</v>
      </c>
      <c r="AA311" s="126">
        <v>0.50909090909090904</v>
      </c>
      <c r="AB311" s="126">
        <v>1.8181818181818198E-2</v>
      </c>
      <c r="AC311" s="126">
        <v>1.8181818181818198E-2</v>
      </c>
      <c r="AD311" s="126">
        <v>0.3</v>
      </c>
      <c r="AE311" s="126">
        <v>0</v>
      </c>
      <c r="AF311" s="126">
        <v>1.8181818181818198E-2</v>
      </c>
      <c r="AG311" s="126">
        <v>6.3636363636363602E-2</v>
      </c>
      <c r="AH311" s="126">
        <v>1.8181818181818198E-2</v>
      </c>
      <c r="AI311" s="126">
        <v>5.4545454545454501E-2</v>
      </c>
      <c r="AJ311" s="126">
        <v>0</v>
      </c>
      <c r="AK311" s="126">
        <v>0</v>
      </c>
      <c r="AL311" s="126">
        <v>0</v>
      </c>
      <c r="AM311" s="126"/>
    </row>
    <row r="312" spans="1:39">
      <c r="A312" s="126" t="s">
        <v>622</v>
      </c>
      <c r="B312" s="126" t="s">
        <v>623</v>
      </c>
      <c r="C312" s="126" t="s">
        <v>1711</v>
      </c>
      <c r="D312" s="126" t="s">
        <v>17</v>
      </c>
      <c r="E312" s="126">
        <v>0</v>
      </c>
      <c r="F312" s="126"/>
      <c r="G312" s="126"/>
      <c r="H312" s="126"/>
      <c r="I312" s="126"/>
      <c r="J312" s="126">
        <v>0</v>
      </c>
      <c r="K312" s="126" t="s">
        <v>18</v>
      </c>
      <c r="L312" s="126"/>
      <c r="M312" s="126">
        <v>0</v>
      </c>
      <c r="N312" s="126" t="s">
        <v>18</v>
      </c>
      <c r="O312" s="126"/>
      <c r="P312" s="126">
        <v>0</v>
      </c>
      <c r="Q312" s="126" t="s">
        <v>18</v>
      </c>
      <c r="R312" s="126"/>
      <c r="S312" s="126" t="s">
        <v>18</v>
      </c>
      <c r="T312" s="126" t="s">
        <v>1710</v>
      </c>
      <c r="U312" s="126"/>
      <c r="V312" s="126"/>
      <c r="W312" s="126" t="s">
        <v>29</v>
      </c>
      <c r="X312" s="126">
        <v>3.5555555555555598</v>
      </c>
      <c r="Y312" s="126">
        <v>9</v>
      </c>
      <c r="Z312" s="126"/>
      <c r="AA312" s="126">
        <v>0.88888888888888895</v>
      </c>
      <c r="AB312" s="126">
        <v>0</v>
      </c>
      <c r="AC312" s="126">
        <v>0</v>
      </c>
      <c r="AD312" s="126">
        <v>0</v>
      </c>
      <c r="AE312" s="126">
        <v>0</v>
      </c>
      <c r="AF312" s="126">
        <v>0</v>
      </c>
      <c r="AG312" s="126">
        <v>0</v>
      </c>
      <c r="AH312" s="126">
        <v>0</v>
      </c>
      <c r="AI312" s="126">
        <v>0</v>
      </c>
      <c r="AJ312" s="126">
        <v>0.11111111111111099</v>
      </c>
      <c r="AK312" s="126">
        <v>0</v>
      </c>
      <c r="AL312" s="126">
        <v>0</v>
      </c>
      <c r="AM312" s="126"/>
    </row>
    <row r="313" spans="1:39">
      <c r="A313" s="126" t="s">
        <v>1564</v>
      </c>
      <c r="B313" s="126" t="s">
        <v>623</v>
      </c>
      <c r="C313" s="126" t="s">
        <v>1711</v>
      </c>
      <c r="D313" s="126" t="s">
        <v>17</v>
      </c>
      <c r="E313" s="126">
        <v>0</v>
      </c>
      <c r="F313" s="126"/>
      <c r="G313" s="126"/>
      <c r="H313" s="126"/>
      <c r="I313" s="126"/>
      <c r="J313" s="126">
        <v>0</v>
      </c>
      <c r="K313" s="126" t="s">
        <v>18</v>
      </c>
      <c r="L313" s="126"/>
      <c r="M313" s="126">
        <v>0</v>
      </c>
      <c r="N313" s="126" t="s">
        <v>18</v>
      </c>
      <c r="O313" s="126"/>
      <c r="P313" s="126">
        <v>0</v>
      </c>
      <c r="Q313" s="126" t="s">
        <v>18</v>
      </c>
      <c r="R313" s="126"/>
      <c r="S313" s="126" t="s">
        <v>18</v>
      </c>
      <c r="T313" s="126" t="s">
        <v>1710</v>
      </c>
      <c r="U313" s="126"/>
      <c r="V313" s="126"/>
      <c r="W313" s="126" t="s">
        <v>28</v>
      </c>
      <c r="X313" s="126">
        <v>4</v>
      </c>
      <c r="Y313" s="126">
        <v>1</v>
      </c>
      <c r="Z313" s="126"/>
      <c r="AA313" s="126">
        <v>1</v>
      </c>
      <c r="AB313" s="126">
        <v>0</v>
      </c>
      <c r="AC313" s="126">
        <v>0</v>
      </c>
      <c r="AD313" s="126">
        <v>0</v>
      </c>
      <c r="AE313" s="126">
        <v>0</v>
      </c>
      <c r="AF313" s="126">
        <v>0</v>
      </c>
      <c r="AG313" s="126">
        <v>0</v>
      </c>
      <c r="AH313" s="126">
        <v>0</v>
      </c>
      <c r="AI313" s="126">
        <v>0</v>
      </c>
      <c r="AJ313" s="126">
        <v>0</v>
      </c>
      <c r="AK313" s="126">
        <v>0</v>
      </c>
      <c r="AL313" s="126">
        <v>0</v>
      </c>
      <c r="AM313" s="126"/>
    </row>
    <row r="314" spans="1:39">
      <c r="A314" s="126" t="s">
        <v>624</v>
      </c>
      <c r="B314" s="126" t="s">
        <v>625</v>
      </c>
      <c r="C314" s="126" t="s">
        <v>1714</v>
      </c>
      <c r="D314" s="126" t="s">
        <v>14</v>
      </c>
      <c r="E314" s="126">
        <v>3</v>
      </c>
      <c r="F314" s="126">
        <v>2.34848484848485</v>
      </c>
      <c r="G314" s="126">
        <v>1</v>
      </c>
      <c r="H314" s="126">
        <v>0</v>
      </c>
      <c r="I314" s="126">
        <v>0</v>
      </c>
      <c r="J314" s="126">
        <v>0</v>
      </c>
      <c r="K314" s="126" t="s">
        <v>18</v>
      </c>
      <c r="L314" s="126"/>
      <c r="M314" s="126">
        <v>0</v>
      </c>
      <c r="N314" s="126" t="s">
        <v>18</v>
      </c>
      <c r="O314" s="126"/>
      <c r="P314" s="126">
        <v>2</v>
      </c>
      <c r="Q314" s="126" t="s">
        <v>25</v>
      </c>
      <c r="R314" s="126">
        <v>1.5</v>
      </c>
      <c r="S314" s="126" t="s">
        <v>18</v>
      </c>
      <c r="T314" s="126" t="s">
        <v>1710</v>
      </c>
      <c r="U314" s="126"/>
      <c r="V314" s="126"/>
      <c r="W314" s="126" t="s">
        <v>31</v>
      </c>
      <c r="X314" s="126">
        <v>3.0560869565217401</v>
      </c>
      <c r="Y314" s="126">
        <v>161</v>
      </c>
      <c r="Z314" s="126">
        <v>3</v>
      </c>
      <c r="AA314" s="126">
        <v>0.26086956521739102</v>
      </c>
      <c r="AB314" s="126">
        <v>0.15527950310558999</v>
      </c>
      <c r="AC314" s="126">
        <v>0.167701863354037</v>
      </c>
      <c r="AD314" s="126">
        <v>0.105590062111801</v>
      </c>
      <c r="AE314" s="126">
        <v>0.118012422360248</v>
      </c>
      <c r="AF314" s="126">
        <v>4.9689440993788803E-2</v>
      </c>
      <c r="AG314" s="126">
        <v>4.3478260869565202E-2</v>
      </c>
      <c r="AH314" s="126">
        <v>1.2422360248447201E-2</v>
      </c>
      <c r="AI314" s="126">
        <v>1.8633540372670801E-2</v>
      </c>
      <c r="AJ314" s="126">
        <v>1.8633540372670801E-2</v>
      </c>
      <c r="AK314" s="126">
        <v>0</v>
      </c>
      <c r="AL314" s="126">
        <v>3.7267080745341602E-2</v>
      </c>
      <c r="AM314" s="126"/>
    </row>
    <row r="315" spans="1:39">
      <c r="A315" s="126" t="s">
        <v>626</v>
      </c>
      <c r="B315" s="126" t="s">
        <v>627</v>
      </c>
      <c r="C315" s="126" t="s">
        <v>1843</v>
      </c>
      <c r="D315" s="126" t="s">
        <v>14</v>
      </c>
      <c r="E315" s="126">
        <v>11</v>
      </c>
      <c r="F315" s="126">
        <v>1.4701561065197399</v>
      </c>
      <c r="G315" s="126">
        <v>0.90909090909090895</v>
      </c>
      <c r="H315" s="126">
        <v>0</v>
      </c>
      <c r="I315" s="126">
        <v>9.0909090909090898E-2</v>
      </c>
      <c r="J315" s="126">
        <v>0</v>
      </c>
      <c r="K315" s="126" t="s">
        <v>18</v>
      </c>
      <c r="L315" s="126"/>
      <c r="M315" s="126">
        <v>0</v>
      </c>
      <c r="N315" s="126" t="s">
        <v>18</v>
      </c>
      <c r="O315" s="126"/>
      <c r="P315" s="126">
        <v>3</v>
      </c>
      <c r="Q315" s="126" t="s">
        <v>33</v>
      </c>
      <c r="R315" s="126">
        <v>2.3333333333333299</v>
      </c>
      <c r="S315" s="126" t="s">
        <v>18</v>
      </c>
      <c r="T315" s="126" t="s">
        <v>1710</v>
      </c>
      <c r="U315" s="126"/>
      <c r="V315" s="126"/>
      <c r="W315" s="126" t="s">
        <v>32</v>
      </c>
      <c r="X315" s="126">
        <v>2.6776344086021502</v>
      </c>
      <c r="Y315" s="126">
        <v>186</v>
      </c>
      <c r="Z315" s="126">
        <v>11</v>
      </c>
      <c r="AA315" s="126">
        <v>0.16129032258064499</v>
      </c>
      <c r="AB315" s="126">
        <v>5.9139784946236597E-2</v>
      </c>
      <c r="AC315" s="126">
        <v>6.4516129032258104E-2</v>
      </c>
      <c r="AD315" s="126">
        <v>0.25268817204301097</v>
      </c>
      <c r="AE315" s="126">
        <v>0.123655913978495</v>
      </c>
      <c r="AF315" s="126">
        <v>5.3763440860215103E-2</v>
      </c>
      <c r="AG315" s="126">
        <v>0.15053763440860199</v>
      </c>
      <c r="AH315" s="126">
        <v>5.3763440860215101E-3</v>
      </c>
      <c r="AI315" s="126">
        <v>3.7634408602150497E-2</v>
      </c>
      <c r="AJ315" s="126">
        <v>5.3763440860215101E-3</v>
      </c>
      <c r="AK315" s="126">
        <v>0</v>
      </c>
      <c r="AL315" s="126">
        <v>8.0645161290322606E-2</v>
      </c>
      <c r="AM315" s="126"/>
    </row>
    <row r="316" spans="1:39">
      <c r="A316" s="126" t="s">
        <v>628</v>
      </c>
      <c r="B316" s="126" t="s">
        <v>629</v>
      </c>
      <c r="C316" s="126" t="s">
        <v>1714</v>
      </c>
      <c r="D316" s="126" t="s">
        <v>14</v>
      </c>
      <c r="E316" s="126">
        <v>4</v>
      </c>
      <c r="F316" s="126">
        <v>2.4284595959596</v>
      </c>
      <c r="G316" s="126">
        <v>1</v>
      </c>
      <c r="H316" s="126">
        <v>0</v>
      </c>
      <c r="I316" s="126">
        <v>0</v>
      </c>
      <c r="J316" s="126">
        <v>0</v>
      </c>
      <c r="K316" s="126" t="s">
        <v>18</v>
      </c>
      <c r="L316" s="126"/>
      <c r="M316" s="126">
        <v>1</v>
      </c>
      <c r="N316" s="126" t="s">
        <v>30</v>
      </c>
      <c r="O316" s="126" t="s">
        <v>1766</v>
      </c>
      <c r="P316" s="126">
        <v>1</v>
      </c>
      <c r="Q316" s="126" t="s">
        <v>28</v>
      </c>
      <c r="R316" s="126">
        <v>4</v>
      </c>
      <c r="S316" s="126" t="s">
        <v>18</v>
      </c>
      <c r="T316" s="126" t="s">
        <v>1710</v>
      </c>
      <c r="U316" s="126"/>
      <c r="V316" s="126"/>
      <c r="W316" s="126" t="s">
        <v>31</v>
      </c>
      <c r="X316" s="126">
        <v>2.94786377708978</v>
      </c>
      <c r="Y316" s="126">
        <v>323</v>
      </c>
      <c r="Z316" s="126">
        <v>4</v>
      </c>
      <c r="AA316" s="126">
        <v>0.195046439628483</v>
      </c>
      <c r="AB316" s="126">
        <v>0.15479876160990699</v>
      </c>
      <c r="AC316" s="126">
        <v>0.114551083591331</v>
      </c>
      <c r="AD316" s="126">
        <v>0.18885448916408701</v>
      </c>
      <c r="AE316" s="126">
        <v>0.13931888544891599</v>
      </c>
      <c r="AF316" s="126">
        <v>3.09597523219814E-2</v>
      </c>
      <c r="AG316" s="126">
        <v>8.0495356037151702E-2</v>
      </c>
      <c r="AH316" s="126">
        <v>1.8575851393188899E-2</v>
      </c>
      <c r="AI316" s="126">
        <v>3.7151702786377701E-2</v>
      </c>
      <c r="AJ316" s="126">
        <v>1.23839009287926E-2</v>
      </c>
      <c r="AK316" s="126">
        <v>0</v>
      </c>
      <c r="AL316" s="126">
        <v>2.7863777089783305E-2</v>
      </c>
      <c r="AM316" s="126"/>
    </row>
    <row r="317" spans="1:39">
      <c r="A317" s="126" t="s">
        <v>630</v>
      </c>
      <c r="B317" s="126" t="s">
        <v>631</v>
      </c>
      <c r="C317" s="126" t="s">
        <v>1843</v>
      </c>
      <c r="D317" s="126" t="s">
        <v>14</v>
      </c>
      <c r="E317" s="126">
        <v>14</v>
      </c>
      <c r="F317" s="126">
        <v>1.2703200523364</v>
      </c>
      <c r="G317" s="126">
        <v>0.69230769230769196</v>
      </c>
      <c r="H317" s="126">
        <v>0.15384615384615399</v>
      </c>
      <c r="I317" s="126">
        <v>0.15384615384615399</v>
      </c>
      <c r="J317" s="126">
        <v>0</v>
      </c>
      <c r="K317" s="126" t="s">
        <v>18</v>
      </c>
      <c r="L317" s="126"/>
      <c r="M317" s="126">
        <v>0</v>
      </c>
      <c r="N317" s="126" t="s">
        <v>18</v>
      </c>
      <c r="O317" s="126"/>
      <c r="P317" s="126">
        <v>7</v>
      </c>
      <c r="Q317" s="126" t="s">
        <v>21</v>
      </c>
      <c r="R317" s="126">
        <v>1.8571428571428601</v>
      </c>
      <c r="S317" s="126" t="s">
        <v>21</v>
      </c>
      <c r="T317" s="126" t="s">
        <v>1715</v>
      </c>
      <c r="U317" s="126">
        <v>2</v>
      </c>
      <c r="V317" s="126"/>
      <c r="W317" s="126" t="s">
        <v>32</v>
      </c>
      <c r="X317" s="126">
        <v>2.50609271523179</v>
      </c>
      <c r="Y317" s="126">
        <v>302</v>
      </c>
      <c r="Z317" s="126">
        <v>14</v>
      </c>
      <c r="AA317" s="126">
        <v>6.29139072847682E-2</v>
      </c>
      <c r="AB317" s="126">
        <v>0.12582781456953601</v>
      </c>
      <c r="AC317" s="126">
        <v>6.29139072847682E-2</v>
      </c>
      <c r="AD317" s="126">
        <v>0.12582781456953601</v>
      </c>
      <c r="AE317" s="126">
        <v>0.17218543046357601</v>
      </c>
      <c r="AF317" s="126">
        <v>6.29139072847682E-2</v>
      </c>
      <c r="AG317" s="126">
        <v>0.28807947019867503</v>
      </c>
      <c r="AH317" s="126">
        <v>0</v>
      </c>
      <c r="AI317" s="126">
        <v>5.9602649006622502E-2</v>
      </c>
      <c r="AJ317" s="126">
        <v>1.6556291390728499E-2</v>
      </c>
      <c r="AK317" s="126">
        <v>0</v>
      </c>
      <c r="AL317" s="126">
        <v>2.3178807947019899E-2</v>
      </c>
      <c r="AM317" s="126"/>
    </row>
    <row r="318" spans="1:39">
      <c r="A318" s="126" t="s">
        <v>632</v>
      </c>
      <c r="B318" s="126" t="s">
        <v>633</v>
      </c>
      <c r="C318" s="126" t="s">
        <v>1711</v>
      </c>
      <c r="D318" s="126" t="s">
        <v>14</v>
      </c>
      <c r="E318" s="126">
        <v>2</v>
      </c>
      <c r="F318" s="126">
        <v>0</v>
      </c>
      <c r="G318" s="126">
        <v>0</v>
      </c>
      <c r="H318" s="126">
        <v>1</v>
      </c>
      <c r="I318" s="126">
        <v>0</v>
      </c>
      <c r="J318" s="126">
        <v>0</v>
      </c>
      <c r="K318" s="126" t="s">
        <v>18</v>
      </c>
      <c r="L318" s="126"/>
      <c r="M318" s="126">
        <v>0</v>
      </c>
      <c r="N318" s="126" t="s">
        <v>18</v>
      </c>
      <c r="O318" s="126"/>
      <c r="P318" s="126">
        <v>2</v>
      </c>
      <c r="Q318" s="126" t="s">
        <v>18</v>
      </c>
      <c r="R318" s="126">
        <v>0</v>
      </c>
      <c r="S318" s="126" t="s">
        <v>18</v>
      </c>
      <c r="T318" s="126" t="s">
        <v>1710</v>
      </c>
      <c r="U318" s="126"/>
      <c r="V318" s="126"/>
      <c r="W318" s="126" t="s">
        <v>31</v>
      </c>
      <c r="X318" s="126">
        <v>3.1255102040816301</v>
      </c>
      <c r="Y318" s="126">
        <v>147</v>
      </c>
      <c r="Z318" s="126">
        <v>2</v>
      </c>
      <c r="AA318" s="126">
        <v>0.129251700680272</v>
      </c>
      <c r="AB318" s="126">
        <v>0.32653061224489799</v>
      </c>
      <c r="AC318" s="126">
        <v>0.17687074829932001</v>
      </c>
      <c r="AD318" s="126">
        <v>0.115646258503401</v>
      </c>
      <c r="AE318" s="126">
        <v>0.102040816326531</v>
      </c>
      <c r="AF318" s="126">
        <v>1.3605442176870699E-2</v>
      </c>
      <c r="AG318" s="126">
        <v>7.4829931972789102E-2</v>
      </c>
      <c r="AH318" s="126">
        <v>0</v>
      </c>
      <c r="AI318" s="126">
        <v>3.4013605442176902E-2</v>
      </c>
      <c r="AJ318" s="126">
        <v>6.8027210884353704E-3</v>
      </c>
      <c r="AK318" s="126">
        <v>0</v>
      </c>
      <c r="AL318" s="126">
        <v>2.04081632653061E-2</v>
      </c>
      <c r="AM318" s="126"/>
    </row>
    <row r="319" spans="1:39">
      <c r="A319" s="126" t="s">
        <v>634</v>
      </c>
      <c r="B319" s="126" t="s">
        <v>635</v>
      </c>
      <c r="C319" s="126" t="s">
        <v>1711</v>
      </c>
      <c r="D319" s="126" t="s">
        <v>14</v>
      </c>
      <c r="E319" s="126">
        <v>3</v>
      </c>
      <c r="F319" s="126">
        <v>2.5185353535353499</v>
      </c>
      <c r="G319" s="126">
        <v>1</v>
      </c>
      <c r="H319" s="126">
        <v>0</v>
      </c>
      <c r="I319" s="126">
        <v>0</v>
      </c>
      <c r="J319" s="126">
        <v>0</v>
      </c>
      <c r="K319" s="126" t="s">
        <v>18</v>
      </c>
      <c r="L319" s="126"/>
      <c r="M319" s="126">
        <v>0</v>
      </c>
      <c r="N319" s="126" t="s">
        <v>18</v>
      </c>
      <c r="O319" s="126"/>
      <c r="P319" s="126">
        <v>1</v>
      </c>
      <c r="Q319" s="126" t="s">
        <v>33</v>
      </c>
      <c r="R319" s="126">
        <v>2.33</v>
      </c>
      <c r="S319" s="126" t="s">
        <v>31</v>
      </c>
      <c r="T319" s="126" t="s">
        <v>1715</v>
      </c>
      <c r="U319" s="126">
        <v>3</v>
      </c>
      <c r="V319" s="126"/>
      <c r="W319" s="126" t="s">
        <v>31</v>
      </c>
      <c r="X319" s="126">
        <v>3.1546258503401399</v>
      </c>
      <c r="Y319" s="126">
        <v>294</v>
      </c>
      <c r="Z319" s="126">
        <v>3</v>
      </c>
      <c r="AA319" s="126">
        <v>0.19387755102040799</v>
      </c>
      <c r="AB319" s="126">
        <v>0.24829931972789099</v>
      </c>
      <c r="AC319" s="126">
        <v>0.14285714285714299</v>
      </c>
      <c r="AD319" s="126">
        <v>0.187074829931973</v>
      </c>
      <c r="AE319" s="126">
        <v>6.1224489795918401E-2</v>
      </c>
      <c r="AF319" s="126">
        <v>3.7414965986394599E-2</v>
      </c>
      <c r="AG319" s="126">
        <v>8.8435374149659907E-2</v>
      </c>
      <c r="AH319" s="126">
        <v>0</v>
      </c>
      <c r="AI319" s="126">
        <v>2.3809523809523801E-2</v>
      </c>
      <c r="AJ319" s="126">
        <v>1.3605442176870699E-2</v>
      </c>
      <c r="AK319" s="126">
        <v>0</v>
      </c>
      <c r="AL319" s="126">
        <v>3.40136054421769E-3</v>
      </c>
      <c r="AM319" s="126"/>
    </row>
    <row r="320" spans="1:39">
      <c r="A320" s="126" t="s">
        <v>636</v>
      </c>
      <c r="B320" s="126" t="s">
        <v>637</v>
      </c>
      <c r="C320" s="126" t="s">
        <v>1844</v>
      </c>
      <c r="D320" s="126" t="s">
        <v>14</v>
      </c>
      <c r="E320" s="126">
        <v>21</v>
      </c>
      <c r="F320" s="126">
        <v>0.70304545454545497</v>
      </c>
      <c r="G320" s="126">
        <v>0.6</v>
      </c>
      <c r="H320" s="126">
        <v>0.4</v>
      </c>
      <c r="I320" s="126">
        <v>0</v>
      </c>
      <c r="J320" s="126">
        <v>0</v>
      </c>
      <c r="K320" s="126" t="s">
        <v>18</v>
      </c>
      <c r="L320" s="126"/>
      <c r="M320" s="126">
        <v>0</v>
      </c>
      <c r="N320" s="126" t="s">
        <v>18</v>
      </c>
      <c r="O320" s="126"/>
      <c r="P320" s="126">
        <v>3</v>
      </c>
      <c r="Q320" s="126" t="s">
        <v>34</v>
      </c>
      <c r="R320" s="126">
        <v>1.6566666666666701</v>
      </c>
      <c r="S320" s="126" t="s">
        <v>18</v>
      </c>
      <c r="T320" s="126" t="s">
        <v>1710</v>
      </c>
      <c r="U320" s="126"/>
      <c r="V320" s="126"/>
      <c r="W320" s="126" t="s">
        <v>34</v>
      </c>
      <c r="X320" s="126">
        <v>2.13505747126437</v>
      </c>
      <c r="Y320" s="126">
        <v>348</v>
      </c>
      <c r="Z320" s="126">
        <v>21</v>
      </c>
      <c r="AA320" s="126">
        <v>0.21264367816092</v>
      </c>
      <c r="AB320" s="126">
        <v>0</v>
      </c>
      <c r="AC320" s="126">
        <v>0</v>
      </c>
      <c r="AD320" s="126">
        <v>1.1494252873563199E-2</v>
      </c>
      <c r="AE320" s="126">
        <v>0</v>
      </c>
      <c r="AF320" s="126">
        <v>0</v>
      </c>
      <c r="AG320" s="126">
        <v>0</v>
      </c>
      <c r="AH320" s="126">
        <v>0</v>
      </c>
      <c r="AI320" s="126">
        <v>2.2988505747126398E-2</v>
      </c>
      <c r="AJ320" s="126">
        <v>8.6206896551724102E-3</v>
      </c>
      <c r="AK320" s="126">
        <v>0.50862068965517204</v>
      </c>
      <c r="AL320" s="126">
        <v>0.232758620689655</v>
      </c>
      <c r="AM320" s="126"/>
    </row>
    <row r="321" spans="1:39">
      <c r="A321" s="126" t="s">
        <v>638</v>
      </c>
      <c r="B321" s="126" t="s">
        <v>639</v>
      </c>
      <c r="C321" s="126" t="s">
        <v>1715</v>
      </c>
      <c r="D321" s="126" t="s">
        <v>14</v>
      </c>
      <c r="E321" s="126">
        <v>0</v>
      </c>
      <c r="F321" s="126"/>
      <c r="G321" s="126"/>
      <c r="H321" s="126"/>
      <c r="I321" s="126"/>
      <c r="J321" s="126">
        <v>0</v>
      </c>
      <c r="K321" s="126" t="s">
        <v>18</v>
      </c>
      <c r="L321" s="126"/>
      <c r="M321" s="126">
        <v>0</v>
      </c>
      <c r="N321" s="126" t="s">
        <v>18</v>
      </c>
      <c r="O321" s="126"/>
      <c r="P321" s="126">
        <v>0</v>
      </c>
      <c r="Q321" s="126" t="s">
        <v>18</v>
      </c>
      <c r="R321" s="126"/>
      <c r="S321" s="126" t="s">
        <v>18</v>
      </c>
      <c r="T321" s="126" t="s">
        <v>1710</v>
      </c>
      <c r="U321" s="126"/>
      <c r="V321" s="126"/>
      <c r="W321" s="126" t="s">
        <v>34</v>
      </c>
      <c r="X321" s="126">
        <v>2</v>
      </c>
      <c r="Y321" s="126">
        <v>75</v>
      </c>
      <c r="Z321" s="126"/>
      <c r="AA321" s="126">
        <v>1.3333333333333299E-2</v>
      </c>
      <c r="AB321" s="126">
        <v>0</v>
      </c>
      <c r="AC321" s="126">
        <v>0</v>
      </c>
      <c r="AD321" s="126">
        <v>0</v>
      </c>
      <c r="AE321" s="126">
        <v>0</v>
      </c>
      <c r="AF321" s="126">
        <v>0</v>
      </c>
      <c r="AG321" s="126">
        <v>0</v>
      </c>
      <c r="AH321" s="126">
        <v>0</v>
      </c>
      <c r="AI321" s="126">
        <v>1.3333333333333299E-2</v>
      </c>
      <c r="AJ321" s="126">
        <v>0</v>
      </c>
      <c r="AK321" s="126">
        <v>0.97333333333333316</v>
      </c>
      <c r="AL321" s="126">
        <v>0</v>
      </c>
      <c r="AM321" s="126"/>
    </row>
    <row r="322" spans="1:39">
      <c r="A322" s="126" t="s">
        <v>640</v>
      </c>
      <c r="B322" s="126" t="s">
        <v>641</v>
      </c>
      <c r="C322" s="126" t="s">
        <v>1711</v>
      </c>
      <c r="D322" s="126" t="s">
        <v>17</v>
      </c>
      <c r="E322" s="126">
        <v>12</v>
      </c>
      <c r="F322" s="126">
        <v>1.4441666666666699</v>
      </c>
      <c r="G322" s="126">
        <v>0.625</v>
      </c>
      <c r="H322" s="126">
        <v>0.375</v>
      </c>
      <c r="I322" s="126">
        <v>0</v>
      </c>
      <c r="J322" s="126">
        <v>0</v>
      </c>
      <c r="K322" s="126" t="s">
        <v>18</v>
      </c>
      <c r="L322" s="126"/>
      <c r="M322" s="126">
        <v>0</v>
      </c>
      <c r="N322" s="126" t="s">
        <v>18</v>
      </c>
      <c r="O322" s="126"/>
      <c r="P322" s="126">
        <v>7</v>
      </c>
      <c r="Q322" s="126" t="s">
        <v>21</v>
      </c>
      <c r="R322" s="126">
        <v>1.8571428571428601</v>
      </c>
      <c r="S322" s="126" t="s">
        <v>21</v>
      </c>
      <c r="T322" s="126" t="s">
        <v>1714</v>
      </c>
      <c r="U322" s="126">
        <v>1.6675</v>
      </c>
      <c r="V322" s="126"/>
      <c r="W322" s="126" t="s">
        <v>32</v>
      </c>
      <c r="X322" s="126">
        <v>2.5186764705882401</v>
      </c>
      <c r="Y322" s="126">
        <v>272</v>
      </c>
      <c r="Z322" s="126">
        <v>12</v>
      </c>
      <c r="AA322" s="126">
        <v>0.34926470588235298</v>
      </c>
      <c r="AB322" s="126">
        <v>9.5588235294117696E-2</v>
      </c>
      <c r="AC322" s="126">
        <v>6.6176470588235295E-2</v>
      </c>
      <c r="AD322" s="126">
        <v>5.8823529411764698E-2</v>
      </c>
      <c r="AE322" s="126">
        <v>7.7205882352941194E-2</v>
      </c>
      <c r="AF322" s="126">
        <v>1.8382352941176499E-2</v>
      </c>
      <c r="AG322" s="126">
        <v>4.7794117647058799E-2</v>
      </c>
      <c r="AH322" s="126">
        <v>2.9411764705882401E-2</v>
      </c>
      <c r="AI322" s="126">
        <v>0.13602941176470601</v>
      </c>
      <c r="AJ322" s="126">
        <v>0.106617647058824</v>
      </c>
      <c r="AK322" s="126">
        <v>0</v>
      </c>
      <c r="AL322" s="126">
        <v>0</v>
      </c>
      <c r="AM322" s="126"/>
    </row>
    <row r="323" spans="1:39">
      <c r="A323" s="126" t="s">
        <v>642</v>
      </c>
      <c r="B323" s="126" t="s">
        <v>643</v>
      </c>
      <c r="C323" s="126" t="s">
        <v>1711</v>
      </c>
      <c r="D323" s="126" t="s">
        <v>17</v>
      </c>
      <c r="E323" s="126">
        <v>2</v>
      </c>
      <c r="F323" s="126">
        <v>2.33</v>
      </c>
      <c r="G323" s="126">
        <v>1</v>
      </c>
      <c r="H323" s="126">
        <v>0</v>
      </c>
      <c r="I323" s="126">
        <v>0</v>
      </c>
      <c r="J323" s="126">
        <v>0</v>
      </c>
      <c r="K323" s="126" t="s">
        <v>18</v>
      </c>
      <c r="L323" s="126"/>
      <c r="M323" s="126">
        <v>1</v>
      </c>
      <c r="N323" s="126" t="s">
        <v>30</v>
      </c>
      <c r="O323" s="126" t="s">
        <v>1766</v>
      </c>
      <c r="P323" s="126">
        <v>0</v>
      </c>
      <c r="Q323" s="126" t="s">
        <v>18</v>
      </c>
      <c r="R323" s="126"/>
      <c r="S323" s="126" t="s">
        <v>29</v>
      </c>
      <c r="T323" s="126" t="s">
        <v>1715</v>
      </c>
      <c r="U323" s="126">
        <v>3.67</v>
      </c>
      <c r="V323" s="126"/>
      <c r="W323" s="126" t="s">
        <v>31</v>
      </c>
      <c r="X323" s="126">
        <v>3.10524475524476</v>
      </c>
      <c r="Y323" s="126">
        <v>143</v>
      </c>
      <c r="Z323" s="126">
        <v>2</v>
      </c>
      <c r="AA323" s="126">
        <v>0.44055944055944102</v>
      </c>
      <c r="AB323" s="126">
        <v>9.7902097902097904E-2</v>
      </c>
      <c r="AC323" s="126">
        <v>6.9930069930069894E-2</v>
      </c>
      <c r="AD323" s="126">
        <v>6.2937062937062901E-2</v>
      </c>
      <c r="AE323" s="126">
        <v>0.10489510489510501</v>
      </c>
      <c r="AF323" s="126">
        <v>2.7972027972028E-2</v>
      </c>
      <c r="AG323" s="126">
        <v>8.3916083916083906E-2</v>
      </c>
      <c r="AH323" s="126">
        <v>3.4965034965035002E-2</v>
      </c>
      <c r="AI323" s="126">
        <v>3.4965034965035002E-2</v>
      </c>
      <c r="AJ323" s="126">
        <v>3.4965034965035002E-2</v>
      </c>
      <c r="AK323" s="126">
        <v>6.9930069930069904E-3</v>
      </c>
      <c r="AL323" s="126">
        <v>0</v>
      </c>
      <c r="AM323" s="126"/>
    </row>
    <row r="324" spans="1:39">
      <c r="A324" s="126" t="s">
        <v>644</v>
      </c>
      <c r="B324" s="126" t="s">
        <v>645</v>
      </c>
      <c r="C324" s="126" t="s">
        <v>1711</v>
      </c>
      <c r="D324" s="126" t="s">
        <v>17</v>
      </c>
      <c r="E324" s="126">
        <v>0</v>
      </c>
      <c r="F324" s="126"/>
      <c r="G324" s="126"/>
      <c r="H324" s="126"/>
      <c r="I324" s="126"/>
      <c r="J324" s="126">
        <v>0</v>
      </c>
      <c r="K324" s="126" t="s">
        <v>18</v>
      </c>
      <c r="L324" s="126"/>
      <c r="M324" s="126">
        <v>0</v>
      </c>
      <c r="N324" s="126" t="s">
        <v>18</v>
      </c>
      <c r="O324" s="126"/>
      <c r="P324" s="126">
        <v>0</v>
      </c>
      <c r="Q324" s="126" t="s">
        <v>18</v>
      </c>
      <c r="R324" s="126"/>
      <c r="S324" s="126" t="s">
        <v>18</v>
      </c>
      <c r="T324" s="126" t="s">
        <v>1710</v>
      </c>
      <c r="U324" s="126"/>
      <c r="V324" s="126"/>
      <c r="W324" s="126" t="s">
        <v>31</v>
      </c>
      <c r="X324" s="126">
        <v>2.9482222222222201</v>
      </c>
      <c r="Y324" s="126">
        <v>45</v>
      </c>
      <c r="Z324" s="126"/>
      <c r="AA324" s="126">
        <v>0.31111111111111101</v>
      </c>
      <c r="AB324" s="126">
        <v>0.133333333333333</v>
      </c>
      <c r="AC324" s="126">
        <v>0.11111111111111099</v>
      </c>
      <c r="AD324" s="126">
        <v>0.11111111111111099</v>
      </c>
      <c r="AE324" s="126">
        <v>6.6666666666666693E-2</v>
      </c>
      <c r="AF324" s="126">
        <v>6.6666666666666693E-2</v>
      </c>
      <c r="AG324" s="126">
        <v>8.8888888888888906E-2</v>
      </c>
      <c r="AH324" s="126">
        <v>0</v>
      </c>
      <c r="AI324" s="126">
        <v>2.2222222222222199E-2</v>
      </c>
      <c r="AJ324" s="126">
        <v>8.8888888888888906E-2</v>
      </c>
      <c r="AK324" s="126">
        <v>0</v>
      </c>
      <c r="AL324" s="126">
        <v>0</v>
      </c>
      <c r="AM324" s="126"/>
    </row>
    <row r="325" spans="1:39">
      <c r="A325" s="126" t="s">
        <v>646</v>
      </c>
      <c r="B325" s="126" t="s">
        <v>647</v>
      </c>
      <c r="C325" s="126" t="s">
        <v>1711</v>
      </c>
      <c r="D325" s="126" t="s">
        <v>17</v>
      </c>
      <c r="E325" s="126">
        <v>0</v>
      </c>
      <c r="F325" s="126"/>
      <c r="G325" s="126"/>
      <c r="H325" s="126"/>
      <c r="I325" s="126"/>
      <c r="J325" s="126">
        <v>0</v>
      </c>
      <c r="K325" s="126" t="s">
        <v>18</v>
      </c>
      <c r="L325" s="126"/>
      <c r="M325" s="126">
        <v>0</v>
      </c>
      <c r="N325" s="126" t="s">
        <v>18</v>
      </c>
      <c r="O325" s="126"/>
      <c r="P325" s="126">
        <v>0</v>
      </c>
      <c r="Q325" s="126" t="s">
        <v>18</v>
      </c>
      <c r="R325" s="126"/>
      <c r="S325" s="126" t="s">
        <v>18</v>
      </c>
      <c r="T325" s="126" t="s">
        <v>1710</v>
      </c>
      <c r="U325" s="126"/>
      <c r="V325" s="126"/>
      <c r="W325" s="126" t="s">
        <v>30</v>
      </c>
      <c r="X325" s="126">
        <v>3.2715624999999999</v>
      </c>
      <c r="Y325" s="126">
        <v>32</v>
      </c>
      <c r="Z325" s="126"/>
      <c r="AA325" s="126">
        <v>0.46875</v>
      </c>
      <c r="AB325" s="126">
        <v>9.375E-2</v>
      </c>
      <c r="AC325" s="126">
        <v>3.125E-2</v>
      </c>
      <c r="AD325" s="126">
        <v>9.375E-2</v>
      </c>
      <c r="AE325" s="126">
        <v>0.15625</v>
      </c>
      <c r="AF325" s="126">
        <v>0</v>
      </c>
      <c r="AG325" s="126">
        <v>6.25E-2</v>
      </c>
      <c r="AH325" s="126">
        <v>0</v>
      </c>
      <c r="AI325" s="126">
        <v>0</v>
      </c>
      <c r="AJ325" s="126">
        <v>3.125E-2</v>
      </c>
      <c r="AK325" s="126">
        <v>6.25E-2</v>
      </c>
      <c r="AL325" s="126">
        <v>0</v>
      </c>
      <c r="AM325" s="126"/>
    </row>
    <row r="326" spans="1:39">
      <c r="A326" s="126" t="s">
        <v>648</v>
      </c>
      <c r="B326" s="126" t="s">
        <v>649</v>
      </c>
      <c r="C326" s="126" t="s">
        <v>1711</v>
      </c>
      <c r="D326" s="126" t="s">
        <v>17</v>
      </c>
      <c r="E326" s="126">
        <v>0</v>
      </c>
      <c r="F326" s="126"/>
      <c r="G326" s="126"/>
      <c r="H326" s="126"/>
      <c r="I326" s="126"/>
      <c r="J326" s="126">
        <v>0</v>
      </c>
      <c r="K326" s="126" t="s">
        <v>18</v>
      </c>
      <c r="L326" s="126"/>
      <c r="M326" s="126">
        <v>0</v>
      </c>
      <c r="N326" s="126" t="s">
        <v>18</v>
      </c>
      <c r="O326" s="126"/>
      <c r="P326" s="126">
        <v>0</v>
      </c>
      <c r="Q326" s="126" t="s">
        <v>18</v>
      </c>
      <c r="R326" s="126"/>
      <c r="S326" s="126" t="s">
        <v>18</v>
      </c>
      <c r="T326" s="126" t="s">
        <v>1710</v>
      </c>
      <c r="U326" s="126"/>
      <c r="V326" s="126"/>
      <c r="W326" s="126" t="s">
        <v>28</v>
      </c>
      <c r="X326" s="126">
        <v>3.9340000000000002</v>
      </c>
      <c r="Y326" s="126">
        <v>5</v>
      </c>
      <c r="Z326" s="126"/>
      <c r="AA326" s="126">
        <v>0.8</v>
      </c>
      <c r="AB326" s="126">
        <v>0.2</v>
      </c>
      <c r="AC326" s="126">
        <v>0</v>
      </c>
      <c r="AD326" s="126">
        <v>0</v>
      </c>
      <c r="AE326" s="126">
        <v>0</v>
      </c>
      <c r="AF326" s="126">
        <v>0</v>
      </c>
      <c r="AG326" s="126">
        <v>0</v>
      </c>
      <c r="AH326" s="126">
        <v>0</v>
      </c>
      <c r="AI326" s="126">
        <v>0</v>
      </c>
      <c r="AJ326" s="126">
        <v>0</v>
      </c>
      <c r="AK326" s="126">
        <v>0</v>
      </c>
      <c r="AL326" s="126">
        <v>0</v>
      </c>
      <c r="AM326" s="126"/>
    </row>
    <row r="327" spans="1:39">
      <c r="A327" s="126" t="s">
        <v>1563</v>
      </c>
      <c r="B327" s="126" t="s">
        <v>1845</v>
      </c>
      <c r="C327" s="126" t="s">
        <v>1711</v>
      </c>
      <c r="D327" s="126" t="s">
        <v>17</v>
      </c>
      <c r="E327" s="126">
        <v>0</v>
      </c>
      <c r="F327" s="126"/>
      <c r="G327" s="126"/>
      <c r="H327" s="126"/>
      <c r="I327" s="126"/>
      <c r="J327" s="126">
        <v>0</v>
      </c>
      <c r="K327" s="126" t="s">
        <v>18</v>
      </c>
      <c r="L327" s="126"/>
      <c r="M327" s="126">
        <v>0</v>
      </c>
      <c r="N327" s="126" t="s">
        <v>18</v>
      </c>
      <c r="O327" s="126"/>
      <c r="P327" s="126">
        <v>0</v>
      </c>
      <c r="Q327" s="126" t="s">
        <v>18</v>
      </c>
      <c r="R327" s="126"/>
      <c r="S327" s="126" t="s">
        <v>18</v>
      </c>
      <c r="T327" s="126" t="s">
        <v>1710</v>
      </c>
      <c r="U327" s="126"/>
      <c r="V327" s="126"/>
      <c r="W327" s="126" t="s">
        <v>28</v>
      </c>
      <c r="X327" s="126">
        <v>3.8679999999999999</v>
      </c>
      <c r="Y327" s="126">
        <v>5</v>
      </c>
      <c r="Z327" s="126"/>
      <c r="AA327" s="126">
        <v>0.6</v>
      </c>
      <c r="AB327" s="126">
        <v>0.4</v>
      </c>
      <c r="AC327" s="126">
        <v>0</v>
      </c>
      <c r="AD327" s="126">
        <v>0</v>
      </c>
      <c r="AE327" s="126">
        <v>0</v>
      </c>
      <c r="AF327" s="126">
        <v>0</v>
      </c>
      <c r="AG327" s="126">
        <v>0</v>
      </c>
      <c r="AH327" s="126">
        <v>0</v>
      </c>
      <c r="AI327" s="126">
        <v>0</v>
      </c>
      <c r="AJ327" s="126">
        <v>0</v>
      </c>
      <c r="AK327" s="126">
        <v>0</v>
      </c>
      <c r="AL327" s="126">
        <v>0</v>
      </c>
      <c r="AM327" s="126"/>
    </row>
    <row r="328" spans="1:39">
      <c r="A328" s="126" t="s">
        <v>650</v>
      </c>
      <c r="B328" s="126" t="s">
        <v>651</v>
      </c>
      <c r="C328" s="126" t="s">
        <v>1711</v>
      </c>
      <c r="D328" s="126" t="s">
        <v>17</v>
      </c>
      <c r="E328" s="126">
        <v>0</v>
      </c>
      <c r="F328" s="126"/>
      <c r="G328" s="126"/>
      <c r="H328" s="126"/>
      <c r="I328" s="126"/>
      <c r="J328" s="126">
        <v>0</v>
      </c>
      <c r="K328" s="126" t="s">
        <v>18</v>
      </c>
      <c r="L328" s="126"/>
      <c r="M328" s="126">
        <v>0</v>
      </c>
      <c r="N328" s="126" t="s">
        <v>18</v>
      </c>
      <c r="O328" s="126"/>
      <c r="P328" s="126">
        <v>0</v>
      </c>
      <c r="Q328" s="126" t="s">
        <v>18</v>
      </c>
      <c r="R328" s="126"/>
      <c r="S328" s="126" t="s">
        <v>18</v>
      </c>
      <c r="T328" s="126" t="s">
        <v>1710</v>
      </c>
      <c r="U328" s="126"/>
      <c r="V328" s="126"/>
      <c r="W328" s="126" t="s">
        <v>25</v>
      </c>
      <c r="X328" s="126">
        <v>1.3814285714285699</v>
      </c>
      <c r="Y328" s="126">
        <v>7</v>
      </c>
      <c r="Z328" s="126"/>
      <c r="AA328" s="126">
        <v>0</v>
      </c>
      <c r="AB328" s="126">
        <v>0.14285714285714299</v>
      </c>
      <c r="AC328" s="126">
        <v>0.14285714285714299</v>
      </c>
      <c r="AD328" s="126">
        <v>0</v>
      </c>
      <c r="AE328" s="126">
        <v>0.14285714285714299</v>
      </c>
      <c r="AF328" s="126">
        <v>0</v>
      </c>
      <c r="AG328" s="126">
        <v>0</v>
      </c>
      <c r="AH328" s="126">
        <v>0</v>
      </c>
      <c r="AI328" s="126">
        <v>0.28571428571428598</v>
      </c>
      <c r="AJ328" s="126">
        <v>0.14285714285714299</v>
      </c>
      <c r="AK328" s="126">
        <v>0</v>
      </c>
      <c r="AL328" s="126">
        <v>0</v>
      </c>
      <c r="AM328" s="126"/>
    </row>
    <row r="329" spans="1:39">
      <c r="A329" s="126" t="s">
        <v>652</v>
      </c>
      <c r="B329" s="126" t="s">
        <v>653</v>
      </c>
      <c r="C329" s="126" t="s">
        <v>1711</v>
      </c>
      <c r="D329" s="126" t="s">
        <v>17</v>
      </c>
      <c r="E329" s="126">
        <v>0</v>
      </c>
      <c r="F329" s="126"/>
      <c r="G329" s="126"/>
      <c r="H329" s="126"/>
      <c r="I329" s="126"/>
      <c r="J329" s="126">
        <v>0</v>
      </c>
      <c r="K329" s="126" t="s">
        <v>18</v>
      </c>
      <c r="L329" s="126"/>
      <c r="M329" s="126">
        <v>0</v>
      </c>
      <c r="N329" s="126" t="s">
        <v>18</v>
      </c>
      <c r="O329" s="126"/>
      <c r="P329" s="126">
        <v>0</v>
      </c>
      <c r="Q329" s="126" t="s">
        <v>18</v>
      </c>
      <c r="R329" s="126"/>
      <c r="S329" s="126" t="s">
        <v>18</v>
      </c>
      <c r="T329" s="126" t="s">
        <v>1710</v>
      </c>
      <c r="U329" s="126"/>
      <c r="V329" s="126"/>
      <c r="W329" s="126" t="s">
        <v>21</v>
      </c>
      <c r="X329" s="126">
        <v>2</v>
      </c>
      <c r="Y329" s="126">
        <v>5</v>
      </c>
      <c r="Z329" s="126"/>
      <c r="AA329" s="126">
        <v>0.2</v>
      </c>
      <c r="AB329" s="126">
        <v>0</v>
      </c>
      <c r="AC329" s="126">
        <v>0.2</v>
      </c>
      <c r="AD329" s="126">
        <v>0</v>
      </c>
      <c r="AE329" s="126">
        <v>0.2</v>
      </c>
      <c r="AF329" s="126">
        <v>0</v>
      </c>
      <c r="AG329" s="126">
        <v>0</v>
      </c>
      <c r="AH329" s="126">
        <v>0</v>
      </c>
      <c r="AI329" s="126">
        <v>0.4</v>
      </c>
      <c r="AJ329" s="126">
        <v>0</v>
      </c>
      <c r="AK329" s="126">
        <v>0</v>
      </c>
      <c r="AL329" s="126">
        <v>0</v>
      </c>
      <c r="AM329" s="126"/>
    </row>
    <row r="330" spans="1:39">
      <c r="A330" s="126" t="s">
        <v>654</v>
      </c>
      <c r="B330" s="126" t="s">
        <v>655</v>
      </c>
      <c r="C330" s="126" t="s">
        <v>1711</v>
      </c>
      <c r="D330" s="126" t="s">
        <v>17</v>
      </c>
      <c r="E330" s="126">
        <v>0</v>
      </c>
      <c r="F330" s="126"/>
      <c r="G330" s="126"/>
      <c r="H330" s="126"/>
      <c r="I330" s="126"/>
      <c r="J330" s="126">
        <v>0</v>
      </c>
      <c r="K330" s="126" t="s">
        <v>18</v>
      </c>
      <c r="L330" s="126"/>
      <c r="M330" s="126">
        <v>0</v>
      </c>
      <c r="N330" s="126" t="s">
        <v>18</v>
      </c>
      <c r="O330" s="126"/>
      <c r="P330" s="126">
        <v>0</v>
      </c>
      <c r="Q330" s="126" t="s">
        <v>18</v>
      </c>
      <c r="R330" s="126"/>
      <c r="S330" s="126" t="s">
        <v>18</v>
      </c>
      <c r="T330" s="126" t="s">
        <v>1710</v>
      </c>
      <c r="U330" s="126"/>
      <c r="V330" s="126"/>
      <c r="W330" s="126" t="s">
        <v>32</v>
      </c>
      <c r="X330" s="126">
        <v>2.5106666666666699</v>
      </c>
      <c r="Y330" s="126">
        <v>15</v>
      </c>
      <c r="Z330" s="126"/>
      <c r="AA330" s="126">
        <v>0.53333333333333299</v>
      </c>
      <c r="AB330" s="126">
        <v>0</v>
      </c>
      <c r="AC330" s="126">
        <v>0</v>
      </c>
      <c r="AD330" s="126">
        <v>0</v>
      </c>
      <c r="AE330" s="126">
        <v>0</v>
      </c>
      <c r="AF330" s="126">
        <v>0.133333333333333</v>
      </c>
      <c r="AG330" s="126">
        <v>0</v>
      </c>
      <c r="AH330" s="126">
        <v>6.6666666666666693E-2</v>
      </c>
      <c r="AI330" s="126">
        <v>6.6666666666666693E-2</v>
      </c>
      <c r="AJ330" s="126">
        <v>0.133333333333333</v>
      </c>
      <c r="AK330" s="126">
        <v>0</v>
      </c>
      <c r="AL330" s="126">
        <v>0</v>
      </c>
      <c r="AM330" s="126"/>
    </row>
    <row r="331" spans="1:39">
      <c r="A331" s="126" t="s">
        <v>656</v>
      </c>
      <c r="B331" s="126" t="s">
        <v>657</v>
      </c>
      <c r="C331" s="126" t="s">
        <v>1711</v>
      </c>
      <c r="D331" s="126" t="s">
        <v>17</v>
      </c>
      <c r="E331" s="126">
        <v>1</v>
      </c>
      <c r="F331" s="126">
        <v>0</v>
      </c>
      <c r="G331" s="126">
        <v>0</v>
      </c>
      <c r="H331" s="126">
        <v>1</v>
      </c>
      <c r="I331" s="126">
        <v>0</v>
      </c>
      <c r="J331" s="126">
        <v>0</v>
      </c>
      <c r="K331" s="126" t="s">
        <v>18</v>
      </c>
      <c r="L331" s="126"/>
      <c r="M331" s="126">
        <v>0</v>
      </c>
      <c r="N331" s="126" t="s">
        <v>18</v>
      </c>
      <c r="O331" s="126"/>
      <c r="P331" s="126">
        <v>1</v>
      </c>
      <c r="Q331" s="126" t="s">
        <v>18</v>
      </c>
      <c r="R331" s="126">
        <v>0</v>
      </c>
      <c r="S331" s="126" t="s">
        <v>18</v>
      </c>
      <c r="T331" s="126" t="s">
        <v>1710</v>
      </c>
      <c r="U331" s="126"/>
      <c r="V331" s="126"/>
      <c r="W331" s="126" t="s">
        <v>32</v>
      </c>
      <c r="X331" s="126">
        <v>2.5659999999999998</v>
      </c>
      <c r="Y331" s="126">
        <v>10</v>
      </c>
      <c r="Z331" s="126">
        <v>1</v>
      </c>
      <c r="AA331" s="126">
        <v>0.4</v>
      </c>
      <c r="AB331" s="126">
        <v>0</v>
      </c>
      <c r="AC331" s="126">
        <v>0.2</v>
      </c>
      <c r="AD331" s="126">
        <v>0.1</v>
      </c>
      <c r="AE331" s="126">
        <v>0</v>
      </c>
      <c r="AF331" s="126">
        <v>0</v>
      </c>
      <c r="AG331" s="126">
        <v>0</v>
      </c>
      <c r="AH331" s="126">
        <v>0</v>
      </c>
      <c r="AI331" s="126">
        <v>0.2</v>
      </c>
      <c r="AJ331" s="126">
        <v>0</v>
      </c>
      <c r="AK331" s="126">
        <v>0</v>
      </c>
      <c r="AL331" s="126">
        <v>0</v>
      </c>
      <c r="AM331" s="126"/>
    </row>
    <row r="332" spans="1:39">
      <c r="A332" s="126" t="s">
        <v>658</v>
      </c>
      <c r="B332" s="126" t="s">
        <v>659</v>
      </c>
      <c r="C332" s="126" t="s">
        <v>1711</v>
      </c>
      <c r="D332" s="126" t="s">
        <v>17</v>
      </c>
      <c r="E332" s="126">
        <v>0</v>
      </c>
      <c r="F332" s="126"/>
      <c r="G332" s="126"/>
      <c r="H332" s="126"/>
      <c r="I332" s="126"/>
      <c r="J332" s="126">
        <v>0</v>
      </c>
      <c r="K332" s="126" t="s">
        <v>18</v>
      </c>
      <c r="L332" s="126"/>
      <c r="M332" s="126">
        <v>0</v>
      </c>
      <c r="N332" s="126" t="s">
        <v>18</v>
      </c>
      <c r="O332" s="126"/>
      <c r="P332" s="126">
        <v>0</v>
      </c>
      <c r="Q332" s="126" t="s">
        <v>18</v>
      </c>
      <c r="R332" s="126"/>
      <c r="S332" s="126" t="s">
        <v>18</v>
      </c>
      <c r="T332" s="126" t="s">
        <v>1710</v>
      </c>
      <c r="U332" s="126"/>
      <c r="V332" s="126"/>
      <c r="W332" s="126" t="s">
        <v>28</v>
      </c>
      <c r="X332" s="126">
        <v>4</v>
      </c>
      <c r="Y332" s="126">
        <v>1</v>
      </c>
      <c r="Z332" s="126"/>
      <c r="AA332" s="126">
        <v>1</v>
      </c>
      <c r="AB332" s="126">
        <v>0</v>
      </c>
      <c r="AC332" s="126">
        <v>0</v>
      </c>
      <c r="AD332" s="126">
        <v>0</v>
      </c>
      <c r="AE332" s="126">
        <v>0</v>
      </c>
      <c r="AF332" s="126">
        <v>0</v>
      </c>
      <c r="AG332" s="126">
        <v>0</v>
      </c>
      <c r="AH332" s="126">
        <v>0</v>
      </c>
      <c r="AI332" s="126">
        <v>0</v>
      </c>
      <c r="AJ332" s="126">
        <v>0</v>
      </c>
      <c r="AK332" s="126">
        <v>0</v>
      </c>
      <c r="AL332" s="126">
        <v>0</v>
      </c>
      <c r="AM332" s="126"/>
    </row>
    <row r="333" spans="1:39">
      <c r="A333" s="126" t="s">
        <v>660</v>
      </c>
      <c r="B333" s="126" t="s">
        <v>661</v>
      </c>
      <c r="C333" s="126" t="s">
        <v>1711</v>
      </c>
      <c r="D333" s="126" t="s">
        <v>17</v>
      </c>
      <c r="E333" s="126">
        <v>0</v>
      </c>
      <c r="F333" s="126"/>
      <c r="G333" s="126"/>
      <c r="H333" s="126"/>
      <c r="I333" s="126"/>
      <c r="J333" s="126">
        <v>0</v>
      </c>
      <c r="K333" s="126" t="s">
        <v>18</v>
      </c>
      <c r="L333" s="126"/>
      <c r="M333" s="126">
        <v>0</v>
      </c>
      <c r="N333" s="126" t="s">
        <v>18</v>
      </c>
      <c r="O333" s="126"/>
      <c r="P333" s="126">
        <v>0</v>
      </c>
      <c r="Q333" s="126" t="s">
        <v>18</v>
      </c>
      <c r="R333" s="126"/>
      <c r="S333" s="126" t="s">
        <v>18</v>
      </c>
      <c r="T333" s="126" t="s">
        <v>1710</v>
      </c>
      <c r="U333" s="126"/>
      <c r="V333" s="126"/>
      <c r="W333" s="126" t="s">
        <v>31</v>
      </c>
      <c r="X333" s="126">
        <v>3.1527272727272706</v>
      </c>
      <c r="Y333" s="126">
        <v>11</v>
      </c>
      <c r="Z333" s="126"/>
      <c r="AA333" s="126">
        <v>0.36363636363636398</v>
      </c>
      <c r="AB333" s="126">
        <v>0.18181818181818199</v>
      </c>
      <c r="AC333" s="126">
        <v>0</v>
      </c>
      <c r="AD333" s="126">
        <v>9.0909090909090898E-2</v>
      </c>
      <c r="AE333" s="126">
        <v>0.18181818181818199</v>
      </c>
      <c r="AF333" s="126">
        <v>0</v>
      </c>
      <c r="AG333" s="126">
        <v>9.0909090909090898E-2</v>
      </c>
      <c r="AH333" s="126">
        <v>9.0909090909090898E-2</v>
      </c>
      <c r="AI333" s="126">
        <v>0</v>
      </c>
      <c r="AJ333" s="126">
        <v>0</v>
      </c>
      <c r="AK333" s="126">
        <v>0</v>
      </c>
      <c r="AL333" s="126">
        <v>0</v>
      </c>
      <c r="AM333" s="126"/>
    </row>
    <row r="334" spans="1:39">
      <c r="A334" s="126" t="s">
        <v>662</v>
      </c>
      <c r="B334" s="126" t="s">
        <v>663</v>
      </c>
      <c r="C334" s="126" t="s">
        <v>1711</v>
      </c>
      <c r="D334" s="126" t="s">
        <v>17</v>
      </c>
      <c r="E334" s="126">
        <v>0</v>
      </c>
      <c r="F334" s="126"/>
      <c r="G334" s="126"/>
      <c r="H334" s="126"/>
      <c r="I334" s="126"/>
      <c r="J334" s="126">
        <v>0</v>
      </c>
      <c r="K334" s="126" t="s">
        <v>18</v>
      </c>
      <c r="L334" s="126"/>
      <c r="M334" s="126">
        <v>0</v>
      </c>
      <c r="N334" s="126" t="s">
        <v>18</v>
      </c>
      <c r="O334" s="126"/>
      <c r="P334" s="126">
        <v>0</v>
      </c>
      <c r="Q334" s="126" t="s">
        <v>18</v>
      </c>
      <c r="R334" s="126"/>
      <c r="S334" s="126" t="s">
        <v>18</v>
      </c>
      <c r="T334" s="126" t="s">
        <v>1710</v>
      </c>
      <c r="U334" s="126"/>
      <c r="V334" s="126"/>
      <c r="W334" s="126" t="s">
        <v>21</v>
      </c>
      <c r="X334" s="126">
        <v>1.84210526315789</v>
      </c>
      <c r="Y334" s="126">
        <v>19</v>
      </c>
      <c r="Z334" s="126"/>
      <c r="AA334" s="126">
        <v>0.26315789473684198</v>
      </c>
      <c r="AB334" s="126">
        <v>0</v>
      </c>
      <c r="AC334" s="126">
        <v>0</v>
      </c>
      <c r="AD334" s="126">
        <v>0.105263157894737</v>
      </c>
      <c r="AE334" s="126">
        <v>5.2631578947368397E-2</v>
      </c>
      <c r="AF334" s="126">
        <v>5.2631578947368397E-2</v>
      </c>
      <c r="AG334" s="126">
        <v>0.105263157894737</v>
      </c>
      <c r="AH334" s="126">
        <v>0</v>
      </c>
      <c r="AI334" s="126">
        <v>0.36842105263157898</v>
      </c>
      <c r="AJ334" s="126">
        <v>5.2631578947368397E-2</v>
      </c>
      <c r="AK334" s="126">
        <v>0</v>
      </c>
      <c r="AL334" s="126">
        <v>0</v>
      </c>
      <c r="AM334" s="126"/>
    </row>
    <row r="335" spans="1:39">
      <c r="A335" s="126" t="s">
        <v>664</v>
      </c>
      <c r="B335" s="126" t="s">
        <v>665</v>
      </c>
      <c r="C335" s="126" t="s">
        <v>1711</v>
      </c>
      <c r="D335" s="126" t="s">
        <v>17</v>
      </c>
      <c r="E335" s="126">
        <v>0</v>
      </c>
      <c r="F335" s="126"/>
      <c r="G335" s="126"/>
      <c r="H335" s="126"/>
      <c r="I335" s="126"/>
      <c r="J335" s="126">
        <v>0</v>
      </c>
      <c r="K335" s="126" t="s">
        <v>18</v>
      </c>
      <c r="L335" s="126"/>
      <c r="M335" s="126">
        <v>0</v>
      </c>
      <c r="N335" s="126" t="s">
        <v>18</v>
      </c>
      <c r="O335" s="126"/>
      <c r="P335" s="126">
        <v>0</v>
      </c>
      <c r="Q335" s="126" t="s">
        <v>18</v>
      </c>
      <c r="R335" s="126"/>
      <c r="S335" s="126" t="s">
        <v>18</v>
      </c>
      <c r="T335" s="126" t="s">
        <v>1710</v>
      </c>
      <c r="U335" s="126"/>
      <c r="V335" s="126"/>
      <c r="W335" s="126" t="s">
        <v>32</v>
      </c>
      <c r="X335" s="126">
        <v>2.7835000000000001</v>
      </c>
      <c r="Y335" s="126">
        <v>20</v>
      </c>
      <c r="Z335" s="126"/>
      <c r="AA335" s="126">
        <v>0.5</v>
      </c>
      <c r="AB335" s="126">
        <v>0.05</v>
      </c>
      <c r="AC335" s="126">
        <v>0.1</v>
      </c>
      <c r="AD335" s="126">
        <v>0</v>
      </c>
      <c r="AE335" s="126">
        <v>0.1</v>
      </c>
      <c r="AF335" s="126">
        <v>0</v>
      </c>
      <c r="AG335" s="126">
        <v>0</v>
      </c>
      <c r="AH335" s="126">
        <v>0</v>
      </c>
      <c r="AI335" s="126">
        <v>0.15</v>
      </c>
      <c r="AJ335" s="126">
        <v>0.05</v>
      </c>
      <c r="AK335" s="126">
        <v>0</v>
      </c>
      <c r="AL335" s="126">
        <v>0</v>
      </c>
      <c r="AM335" s="126"/>
    </row>
    <row r="336" spans="1:39">
      <c r="A336" s="126" t="s">
        <v>666</v>
      </c>
      <c r="B336" s="126" t="s">
        <v>667</v>
      </c>
      <c r="C336" s="126" t="s">
        <v>1711</v>
      </c>
      <c r="D336" s="126" t="s">
        <v>17</v>
      </c>
      <c r="E336" s="126">
        <v>0</v>
      </c>
      <c r="F336" s="126"/>
      <c r="G336" s="126"/>
      <c r="H336" s="126"/>
      <c r="I336" s="126"/>
      <c r="J336" s="126">
        <v>0</v>
      </c>
      <c r="K336" s="126" t="s">
        <v>18</v>
      </c>
      <c r="L336" s="126"/>
      <c r="M336" s="126">
        <v>0</v>
      </c>
      <c r="N336" s="126" t="s">
        <v>18</v>
      </c>
      <c r="O336" s="126"/>
      <c r="P336" s="126">
        <v>0</v>
      </c>
      <c r="Q336" s="126" t="s">
        <v>18</v>
      </c>
      <c r="R336" s="126"/>
      <c r="S336" s="126" t="s">
        <v>18</v>
      </c>
      <c r="T336" s="126" t="s">
        <v>1710</v>
      </c>
      <c r="U336" s="126"/>
      <c r="V336" s="126"/>
      <c r="W336" s="126" t="s">
        <v>30</v>
      </c>
      <c r="X336" s="126">
        <v>3.2</v>
      </c>
      <c r="Y336" s="126">
        <v>5</v>
      </c>
      <c r="Z336" s="126"/>
      <c r="AA336" s="126">
        <v>0.8</v>
      </c>
      <c r="AB336" s="126">
        <v>0</v>
      </c>
      <c r="AC336" s="126">
        <v>0</v>
      </c>
      <c r="AD336" s="126">
        <v>0</v>
      </c>
      <c r="AE336" s="126">
        <v>0</v>
      </c>
      <c r="AF336" s="126">
        <v>0</v>
      </c>
      <c r="AG336" s="126">
        <v>0</v>
      </c>
      <c r="AH336" s="126">
        <v>0</v>
      </c>
      <c r="AI336" s="126">
        <v>0.2</v>
      </c>
      <c r="AJ336" s="126">
        <v>0</v>
      </c>
      <c r="AK336" s="126">
        <v>0</v>
      </c>
      <c r="AL336" s="126">
        <v>0</v>
      </c>
      <c r="AM336" s="126"/>
    </row>
    <row r="337" spans="1:39">
      <c r="A337" s="126" t="s">
        <v>668</v>
      </c>
      <c r="B337" s="126" t="s">
        <v>669</v>
      </c>
      <c r="C337" s="126" t="s">
        <v>1711</v>
      </c>
      <c r="D337" s="126" t="s">
        <v>17</v>
      </c>
      <c r="E337" s="126">
        <v>0</v>
      </c>
      <c r="F337" s="126"/>
      <c r="G337" s="126"/>
      <c r="H337" s="126"/>
      <c r="I337" s="126"/>
      <c r="J337" s="126">
        <v>0</v>
      </c>
      <c r="K337" s="126" t="s">
        <v>18</v>
      </c>
      <c r="L337" s="126"/>
      <c r="M337" s="126">
        <v>0</v>
      </c>
      <c r="N337" s="126" t="s">
        <v>18</v>
      </c>
      <c r="O337" s="126"/>
      <c r="P337" s="126">
        <v>0</v>
      </c>
      <c r="Q337" s="126" t="s">
        <v>18</v>
      </c>
      <c r="R337" s="126"/>
      <c r="S337" s="126" t="s">
        <v>18</v>
      </c>
      <c r="T337" s="126" t="s">
        <v>1710</v>
      </c>
      <c r="U337" s="126"/>
      <c r="V337" s="126"/>
      <c r="W337" s="126" t="s">
        <v>32</v>
      </c>
      <c r="X337" s="126">
        <v>2.8092857142857106</v>
      </c>
      <c r="Y337" s="126">
        <v>14</v>
      </c>
      <c r="Z337" s="126"/>
      <c r="AA337" s="126">
        <v>0.42857142857142894</v>
      </c>
      <c r="AB337" s="126">
        <v>7.1428571428571397E-2</v>
      </c>
      <c r="AC337" s="126">
        <v>0.14285714285714299</v>
      </c>
      <c r="AD337" s="126">
        <v>7.1428571428571397E-2</v>
      </c>
      <c r="AE337" s="126">
        <v>0</v>
      </c>
      <c r="AF337" s="126">
        <v>0</v>
      </c>
      <c r="AG337" s="126">
        <v>7.1428571428571397E-2</v>
      </c>
      <c r="AH337" s="126">
        <v>0</v>
      </c>
      <c r="AI337" s="126">
        <v>0.14285714285714299</v>
      </c>
      <c r="AJ337" s="126">
        <v>7.1428571428571397E-2</v>
      </c>
      <c r="AK337" s="126">
        <v>0</v>
      </c>
      <c r="AL337" s="126">
        <v>0</v>
      </c>
      <c r="AM337" s="126"/>
    </row>
    <row r="338" spans="1:39">
      <c r="A338" s="126" t="s">
        <v>670</v>
      </c>
      <c r="B338" s="126" t="s">
        <v>671</v>
      </c>
      <c r="C338" s="126" t="s">
        <v>1844</v>
      </c>
      <c r="D338" s="126" t="s">
        <v>17</v>
      </c>
      <c r="E338" s="126">
        <v>0</v>
      </c>
      <c r="F338" s="126"/>
      <c r="G338" s="126"/>
      <c r="H338" s="126"/>
      <c r="I338" s="126"/>
      <c r="J338" s="126">
        <v>0</v>
      </c>
      <c r="K338" s="126" t="s">
        <v>18</v>
      </c>
      <c r="L338" s="126"/>
      <c r="M338" s="126">
        <v>0</v>
      </c>
      <c r="N338" s="126" t="s">
        <v>18</v>
      </c>
      <c r="O338" s="126"/>
      <c r="P338" s="126">
        <v>0</v>
      </c>
      <c r="Q338" s="126" t="s">
        <v>18</v>
      </c>
      <c r="R338" s="126"/>
      <c r="S338" s="126" t="s">
        <v>18</v>
      </c>
      <c r="T338" s="126" t="s">
        <v>1710</v>
      </c>
      <c r="U338" s="126"/>
      <c r="V338" s="126"/>
      <c r="W338" s="126" t="s">
        <v>31</v>
      </c>
      <c r="X338" s="126">
        <v>3.165</v>
      </c>
      <c r="Y338" s="126">
        <v>2</v>
      </c>
      <c r="Z338" s="126"/>
      <c r="AA338" s="126">
        <v>0</v>
      </c>
      <c r="AB338" s="126">
        <v>0</v>
      </c>
      <c r="AC338" s="126">
        <v>0.5</v>
      </c>
      <c r="AD338" s="126">
        <v>0.5</v>
      </c>
      <c r="AE338" s="126">
        <v>0</v>
      </c>
      <c r="AF338" s="126">
        <v>0</v>
      </c>
      <c r="AG338" s="126">
        <v>0</v>
      </c>
      <c r="AH338" s="126">
        <v>0</v>
      </c>
      <c r="AI338" s="126">
        <v>0</v>
      </c>
      <c r="AJ338" s="126">
        <v>0</v>
      </c>
      <c r="AK338" s="126">
        <v>0</v>
      </c>
      <c r="AL338" s="126">
        <v>0</v>
      </c>
      <c r="AM338" s="126"/>
    </row>
    <row r="339" spans="1:39">
      <c r="A339" s="126" t="s">
        <v>672</v>
      </c>
      <c r="B339" s="126" t="s">
        <v>673</v>
      </c>
      <c r="C339" s="126" t="s">
        <v>1711</v>
      </c>
      <c r="D339" s="126" t="s">
        <v>17</v>
      </c>
      <c r="E339" s="126">
        <v>0</v>
      </c>
      <c r="F339" s="126"/>
      <c r="G339" s="126"/>
      <c r="H339" s="126"/>
      <c r="I339" s="126"/>
      <c r="J339" s="126">
        <v>0</v>
      </c>
      <c r="K339" s="126" t="s">
        <v>18</v>
      </c>
      <c r="L339" s="126"/>
      <c r="M339" s="126">
        <v>0</v>
      </c>
      <c r="N339" s="126" t="s">
        <v>18</v>
      </c>
      <c r="O339" s="126"/>
      <c r="P339" s="126">
        <v>0</v>
      </c>
      <c r="Q339" s="126" t="s">
        <v>18</v>
      </c>
      <c r="R339" s="126"/>
      <c r="S339" s="126" t="s">
        <v>18</v>
      </c>
      <c r="T339" s="126" t="s">
        <v>1710</v>
      </c>
      <c r="U339" s="126"/>
      <c r="V339" s="126"/>
      <c r="W339" s="126" t="s">
        <v>30</v>
      </c>
      <c r="X339" s="126">
        <v>3.3333333333333299</v>
      </c>
      <c r="Y339" s="126">
        <v>6</v>
      </c>
      <c r="Z339" s="126"/>
      <c r="AA339" s="126">
        <v>0.83333333333333315</v>
      </c>
      <c r="AB339" s="126">
        <v>0</v>
      </c>
      <c r="AC339" s="126">
        <v>0</v>
      </c>
      <c r="AD339" s="126">
        <v>0</v>
      </c>
      <c r="AE339" s="126">
        <v>0</v>
      </c>
      <c r="AF339" s="126">
        <v>0</v>
      </c>
      <c r="AG339" s="126">
        <v>0</v>
      </c>
      <c r="AH339" s="126">
        <v>0</v>
      </c>
      <c r="AI339" s="126">
        <v>0.16666666666666699</v>
      </c>
      <c r="AJ339" s="126">
        <v>0</v>
      </c>
      <c r="AK339" s="126">
        <v>0</v>
      </c>
      <c r="AL339" s="126">
        <v>0</v>
      </c>
      <c r="AM339" s="126"/>
    </row>
    <row r="340" spans="1:39">
      <c r="A340" s="126" t="s">
        <v>674</v>
      </c>
      <c r="B340" s="126" t="s">
        <v>675</v>
      </c>
      <c r="C340" s="126" t="s">
        <v>1711</v>
      </c>
      <c r="D340" s="126" t="s">
        <v>17</v>
      </c>
      <c r="E340" s="126">
        <v>4</v>
      </c>
      <c r="F340" s="126">
        <v>1</v>
      </c>
      <c r="G340" s="126">
        <v>0.33333333333333298</v>
      </c>
      <c r="H340" s="126">
        <v>0.66666666666666696</v>
      </c>
      <c r="I340" s="126">
        <v>0</v>
      </c>
      <c r="J340" s="126">
        <v>0</v>
      </c>
      <c r="K340" s="126" t="s">
        <v>18</v>
      </c>
      <c r="L340" s="126"/>
      <c r="M340" s="126">
        <v>0</v>
      </c>
      <c r="N340" s="126" t="s">
        <v>18</v>
      </c>
      <c r="O340" s="126"/>
      <c r="P340" s="126">
        <v>4</v>
      </c>
      <c r="Q340" s="126" t="s">
        <v>21</v>
      </c>
      <c r="R340" s="126">
        <v>1.75</v>
      </c>
      <c r="S340" s="126" t="s">
        <v>18</v>
      </c>
      <c r="T340" s="126" t="s">
        <v>1710</v>
      </c>
      <c r="U340" s="126"/>
      <c r="V340" s="126"/>
      <c r="W340" s="126" t="s">
        <v>33</v>
      </c>
      <c r="X340" s="126">
        <v>2.4187573964497</v>
      </c>
      <c r="Y340" s="126">
        <v>169</v>
      </c>
      <c r="Z340" s="126">
        <v>4</v>
      </c>
      <c r="AA340" s="126">
        <v>0.23668639053254401</v>
      </c>
      <c r="AB340" s="126">
        <v>0.189349112426035</v>
      </c>
      <c r="AC340" s="126">
        <v>5.9171597633136098E-2</v>
      </c>
      <c r="AD340" s="126">
        <v>8.8757396449704096E-2</v>
      </c>
      <c r="AE340" s="126">
        <v>5.9171597633136098E-2</v>
      </c>
      <c r="AF340" s="126">
        <v>5.9171597633136102E-3</v>
      </c>
      <c r="AG340" s="126">
        <v>5.32544378698225E-2</v>
      </c>
      <c r="AH340" s="126">
        <v>3.5502958579881699E-2</v>
      </c>
      <c r="AI340" s="126">
        <v>0.14792899408283999</v>
      </c>
      <c r="AJ340" s="126">
        <v>0.124260355029586</v>
      </c>
      <c r="AK340" s="126">
        <v>0</v>
      </c>
      <c r="AL340" s="126">
        <v>0</v>
      </c>
      <c r="AM340" s="126"/>
    </row>
    <row r="341" spans="1:39">
      <c r="A341" s="126" t="s">
        <v>676</v>
      </c>
      <c r="B341" s="126" t="s">
        <v>677</v>
      </c>
      <c r="C341" s="126" t="s">
        <v>1711</v>
      </c>
      <c r="D341" s="126" t="s">
        <v>17</v>
      </c>
      <c r="E341" s="126">
        <v>1</v>
      </c>
      <c r="F341" s="126">
        <v>2.67</v>
      </c>
      <c r="G341" s="126">
        <v>1</v>
      </c>
      <c r="H341" s="126">
        <v>0</v>
      </c>
      <c r="I341" s="126">
        <v>0</v>
      </c>
      <c r="J341" s="126">
        <v>0</v>
      </c>
      <c r="K341" s="126" t="s">
        <v>18</v>
      </c>
      <c r="L341" s="126"/>
      <c r="M341" s="126">
        <v>1</v>
      </c>
      <c r="N341" s="126" t="s">
        <v>29</v>
      </c>
      <c r="O341" s="126" t="s">
        <v>1813</v>
      </c>
      <c r="P341" s="126">
        <v>0</v>
      </c>
      <c r="Q341" s="126" t="s">
        <v>18</v>
      </c>
      <c r="R341" s="126"/>
      <c r="S341" s="126" t="s">
        <v>18</v>
      </c>
      <c r="T341" s="126" t="s">
        <v>1710</v>
      </c>
      <c r="U341" s="126"/>
      <c r="V341" s="126"/>
      <c r="W341" s="126" t="s">
        <v>31</v>
      </c>
      <c r="X341" s="126">
        <v>2.9738000000000002</v>
      </c>
      <c r="Y341" s="126">
        <v>50</v>
      </c>
      <c r="Z341" s="126">
        <v>1</v>
      </c>
      <c r="AA341" s="126">
        <v>0.32</v>
      </c>
      <c r="AB341" s="126">
        <v>0.2</v>
      </c>
      <c r="AC341" s="126">
        <v>0.14000000000000001</v>
      </c>
      <c r="AD341" s="126">
        <v>0.02</v>
      </c>
      <c r="AE341" s="126">
        <v>0.08</v>
      </c>
      <c r="AF341" s="126">
        <v>0</v>
      </c>
      <c r="AG341" s="126">
        <v>0.06</v>
      </c>
      <c r="AH341" s="126">
        <v>0.02</v>
      </c>
      <c r="AI341" s="126">
        <v>0.08</v>
      </c>
      <c r="AJ341" s="126">
        <v>0.04</v>
      </c>
      <c r="AK341" s="126">
        <v>0.04</v>
      </c>
      <c r="AL341" s="126">
        <v>0</v>
      </c>
      <c r="AM341" s="126"/>
    </row>
    <row r="342" spans="1:39">
      <c r="A342" s="126" t="s">
        <v>678</v>
      </c>
      <c r="B342" s="126" t="s">
        <v>679</v>
      </c>
      <c r="C342" s="126" t="s">
        <v>1711</v>
      </c>
      <c r="D342" s="126" t="s">
        <v>17</v>
      </c>
      <c r="E342" s="126">
        <v>1</v>
      </c>
      <c r="F342" s="126"/>
      <c r="G342" s="126"/>
      <c r="H342" s="126"/>
      <c r="I342" s="126"/>
      <c r="J342" s="126">
        <v>0</v>
      </c>
      <c r="K342" s="126" t="s">
        <v>18</v>
      </c>
      <c r="L342" s="126"/>
      <c r="M342" s="126">
        <v>0</v>
      </c>
      <c r="N342" s="126" t="s">
        <v>18</v>
      </c>
      <c r="O342" s="126"/>
      <c r="P342" s="126">
        <v>0</v>
      </c>
      <c r="Q342" s="126" t="s">
        <v>18</v>
      </c>
      <c r="R342" s="126"/>
      <c r="S342" s="126" t="s">
        <v>29</v>
      </c>
      <c r="T342" s="126" t="s">
        <v>1715</v>
      </c>
      <c r="U342" s="126">
        <v>3.67</v>
      </c>
      <c r="V342" s="126"/>
      <c r="W342" s="126" t="s">
        <v>31</v>
      </c>
      <c r="X342" s="126">
        <v>3.0377777777777801</v>
      </c>
      <c r="Y342" s="126">
        <v>9</v>
      </c>
      <c r="Z342" s="126">
        <v>1</v>
      </c>
      <c r="AA342" s="126">
        <v>0.55555555555555602</v>
      </c>
      <c r="AB342" s="126">
        <v>0.22222222222222199</v>
      </c>
      <c r="AC342" s="126">
        <v>0</v>
      </c>
      <c r="AD342" s="126">
        <v>0</v>
      </c>
      <c r="AE342" s="126">
        <v>0</v>
      </c>
      <c r="AF342" s="126">
        <v>0</v>
      </c>
      <c r="AG342" s="126">
        <v>0</v>
      </c>
      <c r="AH342" s="126">
        <v>0</v>
      </c>
      <c r="AI342" s="126">
        <v>0.11111111111111099</v>
      </c>
      <c r="AJ342" s="126">
        <v>0.11111111111111099</v>
      </c>
      <c r="AK342" s="126">
        <v>0</v>
      </c>
      <c r="AL342" s="126">
        <v>0</v>
      </c>
      <c r="AM342" s="126"/>
    </row>
    <row r="343" spans="1:39">
      <c r="A343" s="126" t="s">
        <v>680</v>
      </c>
      <c r="B343" s="126" t="s">
        <v>681</v>
      </c>
      <c r="C343" s="126" t="s">
        <v>1711</v>
      </c>
      <c r="D343" s="126" t="s">
        <v>17</v>
      </c>
      <c r="E343" s="126">
        <v>0</v>
      </c>
      <c r="F343" s="126"/>
      <c r="G343" s="126"/>
      <c r="H343" s="126"/>
      <c r="I343" s="126"/>
      <c r="J343" s="126">
        <v>0</v>
      </c>
      <c r="K343" s="126" t="s">
        <v>18</v>
      </c>
      <c r="L343" s="126"/>
      <c r="M343" s="126">
        <v>0</v>
      </c>
      <c r="N343" s="126" t="s">
        <v>18</v>
      </c>
      <c r="O343" s="126"/>
      <c r="P343" s="126">
        <v>0</v>
      </c>
      <c r="Q343" s="126" t="s">
        <v>18</v>
      </c>
      <c r="R343" s="126"/>
      <c r="S343" s="126" t="s">
        <v>18</v>
      </c>
      <c r="T343" s="126" t="s">
        <v>1710</v>
      </c>
      <c r="U343" s="126"/>
      <c r="V343" s="126"/>
      <c r="W343" s="126" t="s">
        <v>28</v>
      </c>
      <c r="X343" s="126">
        <v>4</v>
      </c>
      <c r="Y343" s="126">
        <v>2</v>
      </c>
      <c r="Z343" s="126"/>
      <c r="AA343" s="126">
        <v>1</v>
      </c>
      <c r="AB343" s="126">
        <v>0</v>
      </c>
      <c r="AC343" s="126">
        <v>0</v>
      </c>
      <c r="AD343" s="126">
        <v>0</v>
      </c>
      <c r="AE343" s="126">
        <v>0</v>
      </c>
      <c r="AF343" s="126">
        <v>0</v>
      </c>
      <c r="AG343" s="126">
        <v>0</v>
      </c>
      <c r="AH343" s="126">
        <v>0</v>
      </c>
      <c r="AI343" s="126">
        <v>0</v>
      </c>
      <c r="AJ343" s="126">
        <v>0</v>
      </c>
      <c r="AK343" s="126">
        <v>0</v>
      </c>
      <c r="AL343" s="126">
        <v>0</v>
      </c>
      <c r="AM343" s="126"/>
    </row>
    <row r="344" spans="1:39">
      <c r="A344" s="126" t="s">
        <v>682</v>
      </c>
      <c r="B344" s="126" t="s">
        <v>683</v>
      </c>
      <c r="C344" s="126" t="s">
        <v>1711</v>
      </c>
      <c r="D344" s="126" t="s">
        <v>17</v>
      </c>
      <c r="E344" s="126">
        <v>0</v>
      </c>
      <c r="F344" s="126"/>
      <c r="G344" s="126"/>
      <c r="H344" s="126"/>
      <c r="I344" s="126"/>
      <c r="J344" s="126">
        <v>0</v>
      </c>
      <c r="K344" s="126" t="s">
        <v>18</v>
      </c>
      <c r="L344" s="126"/>
      <c r="M344" s="126">
        <v>0</v>
      </c>
      <c r="N344" s="126" t="s">
        <v>18</v>
      </c>
      <c r="O344" s="126"/>
      <c r="P344" s="126">
        <v>0</v>
      </c>
      <c r="Q344" s="126" t="s">
        <v>18</v>
      </c>
      <c r="R344" s="126"/>
      <c r="S344" s="126" t="s">
        <v>18</v>
      </c>
      <c r="T344" s="126" t="s">
        <v>1710</v>
      </c>
      <c r="U344" s="126"/>
      <c r="V344" s="126"/>
      <c r="W344" s="126" t="s">
        <v>28</v>
      </c>
      <c r="X344" s="126">
        <v>4</v>
      </c>
      <c r="Y344" s="126">
        <v>2</v>
      </c>
      <c r="Z344" s="126"/>
      <c r="AA344" s="126">
        <v>1</v>
      </c>
      <c r="AB344" s="126">
        <v>0</v>
      </c>
      <c r="AC344" s="126">
        <v>0</v>
      </c>
      <c r="AD344" s="126">
        <v>0</v>
      </c>
      <c r="AE344" s="126">
        <v>0</v>
      </c>
      <c r="AF344" s="126">
        <v>0</v>
      </c>
      <c r="AG344" s="126">
        <v>0</v>
      </c>
      <c r="AH344" s="126">
        <v>0</v>
      </c>
      <c r="AI344" s="126">
        <v>0</v>
      </c>
      <c r="AJ344" s="126">
        <v>0</v>
      </c>
      <c r="AK344" s="126">
        <v>0</v>
      </c>
      <c r="AL344" s="126">
        <v>0</v>
      </c>
      <c r="AM344" s="126"/>
    </row>
    <row r="345" spans="1:39">
      <c r="A345" s="126" t="s">
        <v>684</v>
      </c>
      <c r="B345" s="126" t="s">
        <v>685</v>
      </c>
      <c r="C345" s="126" t="s">
        <v>1711</v>
      </c>
      <c r="D345" s="126" t="s">
        <v>17</v>
      </c>
      <c r="E345" s="126">
        <v>0</v>
      </c>
      <c r="F345" s="126"/>
      <c r="G345" s="126"/>
      <c r="H345" s="126"/>
      <c r="I345" s="126"/>
      <c r="J345" s="126">
        <v>0</v>
      </c>
      <c r="K345" s="126" t="s">
        <v>18</v>
      </c>
      <c r="L345" s="126"/>
      <c r="M345" s="126">
        <v>0</v>
      </c>
      <c r="N345" s="126" t="s">
        <v>18</v>
      </c>
      <c r="O345" s="126"/>
      <c r="P345" s="126">
        <v>0</v>
      </c>
      <c r="Q345" s="126" t="s">
        <v>18</v>
      </c>
      <c r="R345" s="126"/>
      <c r="S345" s="126" t="s">
        <v>18</v>
      </c>
      <c r="T345" s="126" t="s">
        <v>1710</v>
      </c>
      <c r="U345" s="126"/>
      <c r="V345" s="126"/>
      <c r="W345" s="126" t="s">
        <v>28</v>
      </c>
      <c r="X345" s="126">
        <v>4</v>
      </c>
      <c r="Y345" s="126">
        <v>2</v>
      </c>
      <c r="Z345" s="126"/>
      <c r="AA345" s="126">
        <v>1</v>
      </c>
      <c r="AB345" s="126">
        <v>0</v>
      </c>
      <c r="AC345" s="126">
        <v>0</v>
      </c>
      <c r="AD345" s="126">
        <v>0</v>
      </c>
      <c r="AE345" s="126">
        <v>0</v>
      </c>
      <c r="AF345" s="126">
        <v>0</v>
      </c>
      <c r="AG345" s="126">
        <v>0</v>
      </c>
      <c r="AH345" s="126">
        <v>0</v>
      </c>
      <c r="AI345" s="126">
        <v>0</v>
      </c>
      <c r="AJ345" s="126">
        <v>0</v>
      </c>
      <c r="AK345" s="126">
        <v>0</v>
      </c>
      <c r="AL345" s="126">
        <v>0</v>
      </c>
      <c r="AM345" s="126"/>
    </row>
    <row r="346" spans="1:39">
      <c r="A346" s="126" t="s">
        <v>1562</v>
      </c>
      <c r="B346" s="126" t="s">
        <v>1846</v>
      </c>
      <c r="C346" s="126" t="s">
        <v>1711</v>
      </c>
      <c r="D346" s="126" t="s">
        <v>17</v>
      </c>
      <c r="E346" s="126">
        <v>0</v>
      </c>
      <c r="F346" s="126"/>
      <c r="G346" s="126"/>
      <c r="H346" s="126"/>
      <c r="I346" s="126"/>
      <c r="J346" s="126">
        <v>0</v>
      </c>
      <c r="K346" s="126" t="s">
        <v>18</v>
      </c>
      <c r="L346" s="126"/>
      <c r="M346" s="126">
        <v>0</v>
      </c>
      <c r="N346" s="126" t="s">
        <v>18</v>
      </c>
      <c r="O346" s="126"/>
      <c r="P346" s="126">
        <v>0</v>
      </c>
      <c r="Q346" s="126" t="s">
        <v>18</v>
      </c>
      <c r="R346" s="126"/>
      <c r="S346" s="126" t="s">
        <v>18</v>
      </c>
      <c r="T346" s="126" t="s">
        <v>1710</v>
      </c>
      <c r="U346" s="126"/>
      <c r="V346" s="126"/>
      <c r="W346" s="126" t="s">
        <v>32</v>
      </c>
      <c r="X346" s="126">
        <v>2.7852083333333306</v>
      </c>
      <c r="Y346" s="126">
        <v>48</v>
      </c>
      <c r="Z346" s="126"/>
      <c r="AA346" s="126">
        <v>0.20833333333333301</v>
      </c>
      <c r="AB346" s="126">
        <v>0.104166666666667</v>
      </c>
      <c r="AC346" s="126">
        <v>0.14583333333333301</v>
      </c>
      <c r="AD346" s="126">
        <v>0.1875</v>
      </c>
      <c r="AE346" s="126">
        <v>0.1875</v>
      </c>
      <c r="AF346" s="126">
        <v>0</v>
      </c>
      <c r="AG346" s="126">
        <v>0</v>
      </c>
      <c r="AH346" s="126">
        <v>2.0833333333333301E-2</v>
      </c>
      <c r="AI346" s="126">
        <v>4.1666666666666699E-2</v>
      </c>
      <c r="AJ346" s="126">
        <v>6.25E-2</v>
      </c>
      <c r="AK346" s="126">
        <v>0</v>
      </c>
      <c r="AL346" s="126">
        <v>0</v>
      </c>
      <c r="AM346" s="126"/>
    </row>
    <row r="347" spans="1:39">
      <c r="A347" s="126" t="s">
        <v>1561</v>
      </c>
      <c r="B347" s="126" t="s">
        <v>1847</v>
      </c>
      <c r="C347" s="126" t="s">
        <v>1711</v>
      </c>
      <c r="D347" s="126" t="s">
        <v>17</v>
      </c>
      <c r="E347" s="126">
        <v>0</v>
      </c>
      <c r="F347" s="126"/>
      <c r="G347" s="126"/>
      <c r="H347" s="126"/>
      <c r="I347" s="126"/>
      <c r="J347" s="126">
        <v>0</v>
      </c>
      <c r="K347" s="126" t="s">
        <v>18</v>
      </c>
      <c r="L347" s="126"/>
      <c r="M347" s="126">
        <v>0</v>
      </c>
      <c r="N347" s="126" t="s">
        <v>18</v>
      </c>
      <c r="O347" s="126"/>
      <c r="P347" s="126">
        <v>0</v>
      </c>
      <c r="Q347" s="126" t="s">
        <v>18</v>
      </c>
      <c r="R347" s="126"/>
      <c r="S347" s="126" t="s">
        <v>18</v>
      </c>
      <c r="T347" s="126" t="s">
        <v>1710</v>
      </c>
      <c r="U347" s="126"/>
      <c r="V347" s="126"/>
      <c r="W347" s="126" t="s">
        <v>30</v>
      </c>
      <c r="X347" s="126">
        <v>3.36318181818182</v>
      </c>
      <c r="Y347" s="126">
        <v>22</v>
      </c>
      <c r="Z347" s="126"/>
      <c r="AA347" s="126">
        <v>0.22727272727272699</v>
      </c>
      <c r="AB347" s="126">
        <v>0.27272727272727298</v>
      </c>
      <c r="AC347" s="126">
        <v>0.36363636363636398</v>
      </c>
      <c r="AD347" s="126">
        <v>4.5454545454545497E-2</v>
      </c>
      <c r="AE347" s="126">
        <v>0</v>
      </c>
      <c r="AF347" s="126">
        <v>4.5454545454545497E-2</v>
      </c>
      <c r="AG347" s="126">
        <v>0</v>
      </c>
      <c r="AH347" s="126">
        <v>0</v>
      </c>
      <c r="AI347" s="126">
        <v>4.5454545454545497E-2</v>
      </c>
      <c r="AJ347" s="126">
        <v>0</v>
      </c>
      <c r="AK347" s="126">
        <v>0</v>
      </c>
      <c r="AL347" s="126">
        <v>0</v>
      </c>
      <c r="AM347" s="126"/>
    </row>
    <row r="348" spans="1:39">
      <c r="A348" s="126" t="s">
        <v>686</v>
      </c>
      <c r="B348" s="126" t="s">
        <v>687</v>
      </c>
      <c r="C348" s="126" t="s">
        <v>1711</v>
      </c>
      <c r="D348" s="126" t="s">
        <v>17</v>
      </c>
      <c r="E348" s="126">
        <v>4</v>
      </c>
      <c r="F348" s="126">
        <v>0.83499999999999996</v>
      </c>
      <c r="G348" s="126">
        <v>0.5</v>
      </c>
      <c r="H348" s="126">
        <v>0.5</v>
      </c>
      <c r="I348" s="126">
        <v>0</v>
      </c>
      <c r="J348" s="126">
        <v>0</v>
      </c>
      <c r="K348" s="126" t="s">
        <v>18</v>
      </c>
      <c r="L348" s="126"/>
      <c r="M348" s="126">
        <v>1</v>
      </c>
      <c r="N348" s="126" t="s">
        <v>32</v>
      </c>
      <c r="O348" s="126" t="s">
        <v>1789</v>
      </c>
      <c r="P348" s="126">
        <v>1</v>
      </c>
      <c r="Q348" s="126" t="s">
        <v>18</v>
      </c>
      <c r="R348" s="126">
        <v>0</v>
      </c>
      <c r="S348" s="126" t="s">
        <v>32</v>
      </c>
      <c r="T348" s="126" t="s">
        <v>1712</v>
      </c>
      <c r="U348" s="126">
        <v>2.835</v>
      </c>
      <c r="V348" s="126"/>
      <c r="W348" s="126" t="s">
        <v>33</v>
      </c>
      <c r="X348" s="126">
        <v>2.4957868020304601</v>
      </c>
      <c r="Y348" s="126">
        <v>197</v>
      </c>
      <c r="Z348" s="126">
        <v>4</v>
      </c>
      <c r="AA348" s="126">
        <v>0.208121827411168</v>
      </c>
      <c r="AB348" s="126">
        <v>8.6294416243654803E-2</v>
      </c>
      <c r="AC348" s="126">
        <v>9.6446700507614197E-2</v>
      </c>
      <c r="AD348" s="126">
        <v>0.101522842639594</v>
      </c>
      <c r="AE348" s="126">
        <v>8.6294416243654803E-2</v>
      </c>
      <c r="AF348" s="126">
        <v>7.1065989847715699E-2</v>
      </c>
      <c r="AG348" s="126">
        <v>0.121827411167513</v>
      </c>
      <c r="AH348" s="126">
        <v>8.1218274111675107E-2</v>
      </c>
      <c r="AI348" s="126">
        <v>7.6142131979695396E-2</v>
      </c>
      <c r="AJ348" s="126">
        <v>7.1065989847715699E-2</v>
      </c>
      <c r="AK348" s="126">
        <v>0</v>
      </c>
      <c r="AL348" s="126">
        <v>0</v>
      </c>
      <c r="AM348" s="126"/>
    </row>
    <row r="349" spans="1:39">
      <c r="A349" s="126" t="s">
        <v>688</v>
      </c>
      <c r="B349" s="126" t="s">
        <v>689</v>
      </c>
      <c r="C349" s="126" t="s">
        <v>1711</v>
      </c>
      <c r="D349" s="126" t="s">
        <v>17</v>
      </c>
      <c r="E349" s="126">
        <v>1</v>
      </c>
      <c r="F349" s="126"/>
      <c r="G349" s="126"/>
      <c r="H349" s="126"/>
      <c r="I349" s="126"/>
      <c r="J349" s="126">
        <v>0</v>
      </c>
      <c r="K349" s="126" t="s">
        <v>18</v>
      </c>
      <c r="L349" s="126"/>
      <c r="M349" s="126">
        <v>0</v>
      </c>
      <c r="N349" s="126" t="s">
        <v>18</v>
      </c>
      <c r="O349" s="126"/>
      <c r="P349" s="126">
        <v>0</v>
      </c>
      <c r="Q349" s="126" t="s">
        <v>18</v>
      </c>
      <c r="R349" s="126"/>
      <c r="S349" s="126" t="s">
        <v>29</v>
      </c>
      <c r="T349" s="126" t="s">
        <v>1715</v>
      </c>
      <c r="U349" s="126">
        <v>3.67</v>
      </c>
      <c r="V349" s="126"/>
      <c r="W349" s="126" t="s">
        <v>30</v>
      </c>
      <c r="X349" s="126">
        <v>3.3993650793650798</v>
      </c>
      <c r="Y349" s="126">
        <v>126</v>
      </c>
      <c r="Z349" s="126">
        <v>1</v>
      </c>
      <c r="AA349" s="126">
        <v>0.65079365079365104</v>
      </c>
      <c r="AB349" s="126">
        <v>7.9365079365079395E-3</v>
      </c>
      <c r="AC349" s="126">
        <v>5.5555555555555601E-2</v>
      </c>
      <c r="AD349" s="126">
        <v>0.134920634920635</v>
      </c>
      <c r="AE349" s="126">
        <v>1.58730158730159E-2</v>
      </c>
      <c r="AF349" s="126">
        <v>0</v>
      </c>
      <c r="AG349" s="126">
        <v>6.3492063492063502E-2</v>
      </c>
      <c r="AH349" s="126">
        <v>7.9365079365079395E-3</v>
      </c>
      <c r="AI349" s="126">
        <v>3.1746031746031703E-2</v>
      </c>
      <c r="AJ349" s="126">
        <v>3.1746031746031703E-2</v>
      </c>
      <c r="AK349" s="126">
        <v>0</v>
      </c>
      <c r="AL349" s="126">
        <v>0</v>
      </c>
      <c r="AM349" s="126"/>
    </row>
    <row r="350" spans="1:39">
      <c r="A350" s="126" t="s">
        <v>690</v>
      </c>
      <c r="B350" s="126" t="s">
        <v>691</v>
      </c>
      <c r="C350" s="126" t="s">
        <v>1711</v>
      </c>
      <c r="D350" s="126" t="s">
        <v>17</v>
      </c>
      <c r="E350" s="126">
        <v>2</v>
      </c>
      <c r="F350" s="126">
        <v>1.835</v>
      </c>
      <c r="G350" s="126">
        <v>1</v>
      </c>
      <c r="H350" s="126">
        <v>0</v>
      </c>
      <c r="I350" s="126">
        <v>0</v>
      </c>
      <c r="J350" s="126">
        <v>0</v>
      </c>
      <c r="K350" s="126" t="s">
        <v>18</v>
      </c>
      <c r="L350" s="126"/>
      <c r="M350" s="126">
        <v>1</v>
      </c>
      <c r="N350" s="126" t="s">
        <v>21</v>
      </c>
      <c r="O350" s="126" t="s">
        <v>1712</v>
      </c>
      <c r="P350" s="126">
        <v>1</v>
      </c>
      <c r="Q350" s="126" t="s">
        <v>32</v>
      </c>
      <c r="R350" s="126">
        <v>2.67</v>
      </c>
      <c r="S350" s="126" t="s">
        <v>18</v>
      </c>
      <c r="T350" s="126" t="s">
        <v>1710</v>
      </c>
      <c r="U350" s="126"/>
      <c r="V350" s="126"/>
      <c r="W350" s="126" t="s">
        <v>32</v>
      </c>
      <c r="X350" s="126">
        <v>2.6668055555555599</v>
      </c>
      <c r="Y350" s="126">
        <v>72</v>
      </c>
      <c r="Z350" s="126">
        <v>2</v>
      </c>
      <c r="AA350" s="126">
        <v>0.194444444444444</v>
      </c>
      <c r="AB350" s="126">
        <v>0.13888888888888901</v>
      </c>
      <c r="AC350" s="126">
        <v>0.125</v>
      </c>
      <c r="AD350" s="126">
        <v>0.15277777777777801</v>
      </c>
      <c r="AE350" s="126">
        <v>5.5555555555555601E-2</v>
      </c>
      <c r="AF350" s="126">
        <v>2.7777777777777801E-2</v>
      </c>
      <c r="AG350" s="126">
        <v>0.11111111111111099</v>
      </c>
      <c r="AH350" s="126">
        <v>6.9444444444444503E-2</v>
      </c>
      <c r="AI350" s="126">
        <v>6.9444444444444503E-2</v>
      </c>
      <c r="AJ350" s="126">
        <v>5.5555555555555601E-2</v>
      </c>
      <c r="AK350" s="126">
        <v>0</v>
      </c>
      <c r="AL350" s="126">
        <v>0</v>
      </c>
      <c r="AM350" s="126"/>
    </row>
    <row r="351" spans="1:39">
      <c r="A351" s="126" t="s">
        <v>1588</v>
      </c>
      <c r="B351" s="126" t="s">
        <v>1848</v>
      </c>
      <c r="C351" s="126" t="s">
        <v>1711</v>
      </c>
      <c r="D351" s="126" t="s">
        <v>17</v>
      </c>
      <c r="E351" s="126">
        <v>1</v>
      </c>
      <c r="F351" s="126">
        <v>3</v>
      </c>
      <c r="G351" s="126">
        <v>1</v>
      </c>
      <c r="H351" s="126">
        <v>0</v>
      </c>
      <c r="I351" s="126">
        <v>0</v>
      </c>
      <c r="J351" s="126">
        <v>0</v>
      </c>
      <c r="K351" s="126" t="s">
        <v>18</v>
      </c>
      <c r="L351" s="126"/>
      <c r="M351" s="126">
        <v>0</v>
      </c>
      <c r="N351" s="126" t="s">
        <v>18</v>
      </c>
      <c r="O351" s="126"/>
      <c r="P351" s="126">
        <v>1</v>
      </c>
      <c r="Q351" s="126" t="s">
        <v>31</v>
      </c>
      <c r="R351" s="126">
        <v>3</v>
      </c>
      <c r="S351" s="126" t="s">
        <v>18</v>
      </c>
      <c r="T351" s="126" t="s">
        <v>1710</v>
      </c>
      <c r="U351" s="126"/>
      <c r="V351" s="126"/>
      <c r="W351" s="126" t="s">
        <v>32</v>
      </c>
      <c r="X351" s="126">
        <v>2.7071999999999998</v>
      </c>
      <c r="Y351" s="126">
        <v>25</v>
      </c>
      <c r="Z351" s="126">
        <v>1</v>
      </c>
      <c r="AA351" s="126">
        <v>0.08</v>
      </c>
      <c r="AB351" s="126">
        <v>0.12</v>
      </c>
      <c r="AC351" s="126">
        <v>0.16</v>
      </c>
      <c r="AD351" s="126">
        <v>0.16</v>
      </c>
      <c r="AE351" s="126">
        <v>0.24</v>
      </c>
      <c r="AF351" s="126">
        <v>0.04</v>
      </c>
      <c r="AG351" s="126">
        <v>0.04</v>
      </c>
      <c r="AH351" s="126">
        <v>0.12</v>
      </c>
      <c r="AI351" s="126">
        <v>0.04</v>
      </c>
      <c r="AJ351" s="126">
        <v>0</v>
      </c>
      <c r="AK351" s="126">
        <v>0</v>
      </c>
      <c r="AL351" s="126">
        <v>0</v>
      </c>
      <c r="AM351" s="126"/>
    </row>
    <row r="352" spans="1:39">
      <c r="A352" s="126" t="s">
        <v>692</v>
      </c>
      <c r="B352" s="126" t="s">
        <v>693</v>
      </c>
      <c r="C352" s="126" t="s">
        <v>1711</v>
      </c>
      <c r="D352" s="126" t="s">
        <v>17</v>
      </c>
      <c r="E352" s="126">
        <v>6</v>
      </c>
      <c r="F352" s="126">
        <v>3.5</v>
      </c>
      <c r="G352" s="126">
        <v>1</v>
      </c>
      <c r="H352" s="126">
        <v>0</v>
      </c>
      <c r="I352" s="126">
        <v>0</v>
      </c>
      <c r="J352" s="126">
        <v>0</v>
      </c>
      <c r="K352" s="126" t="s">
        <v>18</v>
      </c>
      <c r="L352" s="126"/>
      <c r="M352" s="126">
        <v>0</v>
      </c>
      <c r="N352" s="126" t="s">
        <v>18</v>
      </c>
      <c r="O352" s="126"/>
      <c r="P352" s="126">
        <v>2</v>
      </c>
      <c r="Q352" s="126" t="s">
        <v>30</v>
      </c>
      <c r="R352" s="126">
        <v>3.5</v>
      </c>
      <c r="S352" s="126" t="s">
        <v>32</v>
      </c>
      <c r="T352" s="126" t="s">
        <v>1714</v>
      </c>
      <c r="U352" s="126">
        <v>2.665</v>
      </c>
      <c r="V352" s="126"/>
      <c r="W352" s="126" t="s">
        <v>32</v>
      </c>
      <c r="X352" s="126">
        <v>2.7875483870967699</v>
      </c>
      <c r="Y352" s="126">
        <v>155</v>
      </c>
      <c r="Z352" s="126">
        <v>6</v>
      </c>
      <c r="AA352" s="126">
        <v>0.135483870967742</v>
      </c>
      <c r="AB352" s="126">
        <v>0.21935483870967701</v>
      </c>
      <c r="AC352" s="126">
        <v>0.14193548387096799</v>
      </c>
      <c r="AD352" s="126">
        <v>0.11612903225806499</v>
      </c>
      <c r="AE352" s="126">
        <v>0.12903225806451599</v>
      </c>
      <c r="AF352" s="126">
        <v>7.09677419354839E-2</v>
      </c>
      <c r="AG352" s="126">
        <v>5.16129032258065E-2</v>
      </c>
      <c r="AH352" s="126">
        <v>6.4516129032258099E-3</v>
      </c>
      <c r="AI352" s="126">
        <v>6.4516129032258104E-2</v>
      </c>
      <c r="AJ352" s="126">
        <v>6.4516129032258104E-2</v>
      </c>
      <c r="AK352" s="126">
        <v>0</v>
      </c>
      <c r="AL352" s="126">
        <v>0</v>
      </c>
      <c r="AM352" s="126"/>
    </row>
    <row r="353" spans="1:39">
      <c r="A353" s="126" t="s">
        <v>694</v>
      </c>
      <c r="B353" s="126" t="s">
        <v>695</v>
      </c>
      <c r="C353" s="126" t="s">
        <v>1711</v>
      </c>
      <c r="D353" s="126" t="s">
        <v>17</v>
      </c>
      <c r="E353" s="126">
        <v>2</v>
      </c>
      <c r="F353" s="126">
        <v>2</v>
      </c>
      <c r="G353" s="126">
        <v>1</v>
      </c>
      <c r="H353" s="126">
        <v>0</v>
      </c>
      <c r="I353" s="126">
        <v>0</v>
      </c>
      <c r="J353" s="126">
        <v>0</v>
      </c>
      <c r="K353" s="126" t="s">
        <v>18</v>
      </c>
      <c r="L353" s="126"/>
      <c r="M353" s="126">
        <v>0</v>
      </c>
      <c r="N353" s="126" t="s">
        <v>18</v>
      </c>
      <c r="O353" s="126"/>
      <c r="P353" s="126">
        <v>1</v>
      </c>
      <c r="Q353" s="126" t="s">
        <v>21</v>
      </c>
      <c r="R353" s="126">
        <v>2</v>
      </c>
      <c r="S353" s="126" t="s">
        <v>31</v>
      </c>
      <c r="T353" s="126" t="s">
        <v>1715</v>
      </c>
      <c r="U353" s="126">
        <v>3</v>
      </c>
      <c r="V353" s="126"/>
      <c r="W353" s="126" t="s">
        <v>31</v>
      </c>
      <c r="X353" s="126">
        <v>3.0269536423841101</v>
      </c>
      <c r="Y353" s="126">
        <v>151</v>
      </c>
      <c r="Z353" s="126">
        <v>2</v>
      </c>
      <c r="AA353" s="126">
        <v>0.231788079470199</v>
      </c>
      <c r="AB353" s="126">
        <v>0.205298013245033</v>
      </c>
      <c r="AC353" s="126">
        <v>0.119205298013245</v>
      </c>
      <c r="AD353" s="126">
        <v>0.17880794701986799</v>
      </c>
      <c r="AE353" s="126">
        <v>8.6092715231788103E-2</v>
      </c>
      <c r="AF353" s="126">
        <v>3.3112582781456998E-2</v>
      </c>
      <c r="AG353" s="126">
        <v>4.6357615894039701E-2</v>
      </c>
      <c r="AH353" s="126">
        <v>1.3245033112582801E-2</v>
      </c>
      <c r="AI353" s="126">
        <v>3.9735099337748297E-2</v>
      </c>
      <c r="AJ353" s="126">
        <v>4.6357615894039701E-2</v>
      </c>
      <c r="AK353" s="126">
        <v>0</v>
      </c>
      <c r="AL353" s="126">
        <v>0</v>
      </c>
      <c r="AM353" s="126"/>
    </row>
    <row r="354" spans="1:39">
      <c r="A354" s="126" t="s">
        <v>1560</v>
      </c>
      <c r="B354" s="126" t="s">
        <v>1849</v>
      </c>
      <c r="C354" s="126" t="s">
        <v>1715</v>
      </c>
      <c r="D354" s="126" t="s">
        <v>17</v>
      </c>
      <c r="E354" s="126">
        <v>0</v>
      </c>
      <c r="F354" s="126"/>
      <c r="G354" s="126"/>
      <c r="H354" s="126"/>
      <c r="I354" s="126"/>
      <c r="J354" s="126">
        <v>0</v>
      </c>
      <c r="K354" s="126" t="s">
        <v>18</v>
      </c>
      <c r="L354" s="126"/>
      <c r="M354" s="126">
        <v>0</v>
      </c>
      <c r="N354" s="126" t="s">
        <v>18</v>
      </c>
      <c r="O354" s="126"/>
      <c r="P354" s="126">
        <v>0</v>
      </c>
      <c r="Q354" s="126" t="s">
        <v>18</v>
      </c>
      <c r="R354" s="126"/>
      <c r="S354" s="126" t="s">
        <v>18</v>
      </c>
      <c r="T354" s="126" t="s">
        <v>1710</v>
      </c>
      <c r="U354" s="126"/>
      <c r="V354" s="126"/>
      <c r="W354" s="126" t="s">
        <v>31</v>
      </c>
      <c r="X354" s="126">
        <v>3.0555555555555598</v>
      </c>
      <c r="Y354" s="126">
        <v>18</v>
      </c>
      <c r="Z354" s="126"/>
      <c r="AA354" s="126">
        <v>0.61111111111111105</v>
      </c>
      <c r="AB354" s="126">
        <v>0</v>
      </c>
      <c r="AC354" s="126">
        <v>0</v>
      </c>
      <c r="AD354" s="126">
        <v>0.16666666666666699</v>
      </c>
      <c r="AE354" s="126">
        <v>0</v>
      </c>
      <c r="AF354" s="126">
        <v>0</v>
      </c>
      <c r="AG354" s="126">
        <v>5.5555555555555601E-2</v>
      </c>
      <c r="AH354" s="126">
        <v>0</v>
      </c>
      <c r="AI354" s="126">
        <v>5.5555555555555601E-2</v>
      </c>
      <c r="AJ354" s="126">
        <v>0.11111111111111099</v>
      </c>
      <c r="AK354" s="126">
        <v>0</v>
      </c>
      <c r="AL354" s="126">
        <v>0</v>
      </c>
      <c r="AM354" s="126"/>
    </row>
    <row r="355" spans="1:39">
      <c r="A355" s="126" t="s">
        <v>696</v>
      </c>
      <c r="B355" s="126" t="s">
        <v>697</v>
      </c>
      <c r="C355" s="126" t="s">
        <v>1711</v>
      </c>
      <c r="D355" s="126" t="s">
        <v>17</v>
      </c>
      <c r="E355" s="126">
        <v>1</v>
      </c>
      <c r="F355" s="126">
        <v>0</v>
      </c>
      <c r="G355" s="126">
        <v>0</v>
      </c>
      <c r="H355" s="126">
        <v>1</v>
      </c>
      <c r="I355" s="126">
        <v>0</v>
      </c>
      <c r="J355" s="126">
        <v>0</v>
      </c>
      <c r="K355" s="126" t="s">
        <v>18</v>
      </c>
      <c r="L355" s="126"/>
      <c r="M355" s="126">
        <v>0</v>
      </c>
      <c r="N355" s="126" t="s">
        <v>18</v>
      </c>
      <c r="O355" s="126"/>
      <c r="P355" s="126">
        <v>1</v>
      </c>
      <c r="Q355" s="126" t="s">
        <v>18</v>
      </c>
      <c r="R355" s="126">
        <v>0</v>
      </c>
      <c r="S355" s="126" t="s">
        <v>18</v>
      </c>
      <c r="T355" s="126" t="s">
        <v>1710</v>
      </c>
      <c r="U355" s="126"/>
      <c r="V355" s="126"/>
      <c r="W355" s="126" t="s">
        <v>30</v>
      </c>
      <c r="X355" s="126">
        <v>3.4986021505376299</v>
      </c>
      <c r="Y355" s="126">
        <v>93</v>
      </c>
      <c r="Z355" s="126">
        <v>1</v>
      </c>
      <c r="AA355" s="126">
        <v>0.483870967741936</v>
      </c>
      <c r="AB355" s="126">
        <v>0.19354838709677399</v>
      </c>
      <c r="AC355" s="126">
        <v>8.6021505376344107E-2</v>
      </c>
      <c r="AD355" s="126">
        <v>0.13978494623655899</v>
      </c>
      <c r="AE355" s="126">
        <v>2.1505376344085999E-2</v>
      </c>
      <c r="AF355" s="126">
        <v>1.0752688172042999E-2</v>
      </c>
      <c r="AG355" s="126">
        <v>3.2258064516128997E-2</v>
      </c>
      <c r="AH355" s="126">
        <v>0</v>
      </c>
      <c r="AI355" s="126">
        <v>2.1505376344085999E-2</v>
      </c>
      <c r="AJ355" s="126">
        <v>1.0752688172042999E-2</v>
      </c>
      <c r="AK355" s="126">
        <v>0</v>
      </c>
      <c r="AL355" s="126">
        <v>0</v>
      </c>
      <c r="AM355" s="126"/>
    </row>
    <row r="356" spans="1:39">
      <c r="A356" s="126" t="s">
        <v>698</v>
      </c>
      <c r="B356" s="126" t="s">
        <v>699</v>
      </c>
      <c r="C356" s="126" t="s">
        <v>1711</v>
      </c>
      <c r="D356" s="126" t="s">
        <v>17</v>
      </c>
      <c r="E356" s="126">
        <v>1</v>
      </c>
      <c r="F356" s="126">
        <v>0</v>
      </c>
      <c r="G356" s="126">
        <v>0</v>
      </c>
      <c r="H356" s="126">
        <v>1</v>
      </c>
      <c r="I356" s="126">
        <v>0</v>
      </c>
      <c r="J356" s="126">
        <v>0</v>
      </c>
      <c r="K356" s="126" t="s">
        <v>18</v>
      </c>
      <c r="L356" s="126"/>
      <c r="M356" s="126">
        <v>0</v>
      </c>
      <c r="N356" s="126" t="s">
        <v>18</v>
      </c>
      <c r="O356" s="126"/>
      <c r="P356" s="126">
        <v>1</v>
      </c>
      <c r="Q356" s="126" t="s">
        <v>18</v>
      </c>
      <c r="R356" s="126">
        <v>0</v>
      </c>
      <c r="S356" s="126" t="s">
        <v>18</v>
      </c>
      <c r="T356" s="126" t="s">
        <v>1710</v>
      </c>
      <c r="U356" s="126"/>
      <c r="V356" s="126"/>
      <c r="W356" s="126" t="s">
        <v>29</v>
      </c>
      <c r="X356" s="126">
        <v>3.5902083333333299</v>
      </c>
      <c r="Y356" s="126">
        <v>96</v>
      </c>
      <c r="Z356" s="126">
        <v>1</v>
      </c>
      <c r="AA356" s="126">
        <v>0.63541666666666696</v>
      </c>
      <c r="AB356" s="126">
        <v>9.375E-2</v>
      </c>
      <c r="AC356" s="126">
        <v>0.13541666666666699</v>
      </c>
      <c r="AD356" s="126">
        <v>5.2083333333333301E-2</v>
      </c>
      <c r="AE356" s="126">
        <v>2.0833333333333301E-2</v>
      </c>
      <c r="AF356" s="126">
        <v>0</v>
      </c>
      <c r="AG356" s="126">
        <v>2.0833333333333301E-2</v>
      </c>
      <c r="AH356" s="126">
        <v>0</v>
      </c>
      <c r="AI356" s="126">
        <v>2.0833333333333301E-2</v>
      </c>
      <c r="AJ356" s="126">
        <v>2.0833333333333301E-2</v>
      </c>
      <c r="AK356" s="126">
        <v>0</v>
      </c>
      <c r="AL356" s="126">
        <v>0</v>
      </c>
      <c r="AM356" s="126"/>
    </row>
    <row r="357" spans="1:39">
      <c r="A357" s="126" t="s">
        <v>700</v>
      </c>
      <c r="B357" s="126" t="s">
        <v>701</v>
      </c>
      <c r="C357" s="126" t="s">
        <v>1711</v>
      </c>
      <c r="D357" s="126" t="s">
        <v>17</v>
      </c>
      <c r="E357" s="126">
        <v>1</v>
      </c>
      <c r="F357" s="126"/>
      <c r="G357" s="126"/>
      <c r="H357" s="126"/>
      <c r="I357" s="126"/>
      <c r="J357" s="126">
        <v>0</v>
      </c>
      <c r="K357" s="126" t="s">
        <v>18</v>
      </c>
      <c r="L357" s="126"/>
      <c r="M357" s="126">
        <v>0</v>
      </c>
      <c r="N357" s="126" t="s">
        <v>18</v>
      </c>
      <c r="O357" s="126"/>
      <c r="P357" s="126">
        <v>1</v>
      </c>
      <c r="Q357" s="126" t="s">
        <v>18</v>
      </c>
      <c r="R357" s="126">
        <v>0</v>
      </c>
      <c r="S357" s="126" t="s">
        <v>18</v>
      </c>
      <c r="T357" s="126" t="s">
        <v>1710</v>
      </c>
      <c r="U357" s="126"/>
      <c r="V357" s="126"/>
      <c r="W357" s="126" t="s">
        <v>30</v>
      </c>
      <c r="X357" s="126">
        <v>3.39356164383562</v>
      </c>
      <c r="Y357" s="126">
        <v>73</v>
      </c>
      <c r="Z357" s="126">
        <v>1</v>
      </c>
      <c r="AA357" s="126">
        <v>0.397260273972603</v>
      </c>
      <c r="AB357" s="126">
        <v>0.19178082191780799</v>
      </c>
      <c r="AC357" s="126">
        <v>4.1095890410958902E-2</v>
      </c>
      <c r="AD357" s="126">
        <v>0.13698630136986301</v>
      </c>
      <c r="AE357" s="126">
        <v>0.150684931506849</v>
      </c>
      <c r="AF357" s="126">
        <v>4.1095890410958902E-2</v>
      </c>
      <c r="AG357" s="126">
        <v>2.7397260273972601E-2</v>
      </c>
      <c r="AH357" s="126">
        <v>0</v>
      </c>
      <c r="AI357" s="126">
        <v>1.3698630136986301E-2</v>
      </c>
      <c r="AJ357" s="126">
        <v>0</v>
      </c>
      <c r="AK357" s="126">
        <v>0</v>
      </c>
      <c r="AL357" s="126">
        <v>0</v>
      </c>
      <c r="AM357" s="126"/>
    </row>
    <row r="358" spans="1:39">
      <c r="A358" s="126" t="s">
        <v>702</v>
      </c>
      <c r="B358" s="126" t="s">
        <v>703</v>
      </c>
      <c r="C358" s="126" t="s">
        <v>1715</v>
      </c>
      <c r="D358" s="126" t="s">
        <v>17</v>
      </c>
      <c r="E358" s="126">
        <v>0</v>
      </c>
      <c r="F358" s="126"/>
      <c r="G358" s="126"/>
      <c r="H358" s="126"/>
      <c r="I358" s="126"/>
      <c r="J358" s="126">
        <v>0</v>
      </c>
      <c r="K358" s="126" t="s">
        <v>18</v>
      </c>
      <c r="L358" s="126"/>
      <c r="M358" s="126">
        <v>0</v>
      </c>
      <c r="N358" s="126" t="s">
        <v>18</v>
      </c>
      <c r="O358" s="126"/>
      <c r="P358" s="126">
        <v>0</v>
      </c>
      <c r="Q358" s="126" t="s">
        <v>18</v>
      </c>
      <c r="R358" s="126"/>
      <c r="S358" s="126" t="s">
        <v>18</v>
      </c>
      <c r="T358" s="126" t="s">
        <v>1710</v>
      </c>
      <c r="U358" s="126"/>
      <c r="V358" s="126"/>
      <c r="W358" s="126" t="s">
        <v>30</v>
      </c>
      <c r="X358" s="126">
        <v>3.3486363636363601</v>
      </c>
      <c r="Y358" s="126">
        <v>22</v>
      </c>
      <c r="Z358" s="126"/>
      <c r="AA358" s="126">
        <v>0.54545454545454497</v>
      </c>
      <c r="AB358" s="126">
        <v>4.5454545454545497E-2</v>
      </c>
      <c r="AC358" s="126">
        <v>4.5454545454545497E-2</v>
      </c>
      <c r="AD358" s="126">
        <v>0.13636363636363599</v>
      </c>
      <c r="AE358" s="126">
        <v>9.0909090909090898E-2</v>
      </c>
      <c r="AF358" s="126">
        <v>4.5454545454545497E-2</v>
      </c>
      <c r="AG358" s="126">
        <v>0</v>
      </c>
      <c r="AH358" s="126">
        <v>9.0909090909090898E-2</v>
      </c>
      <c r="AI358" s="126">
        <v>0</v>
      </c>
      <c r="AJ358" s="126">
        <v>0</v>
      </c>
      <c r="AK358" s="126">
        <v>0</v>
      </c>
      <c r="AL358" s="126">
        <v>0</v>
      </c>
      <c r="AM358" s="126"/>
    </row>
    <row r="359" spans="1:39">
      <c r="A359" s="126" t="s">
        <v>1559</v>
      </c>
      <c r="B359" s="126" t="s">
        <v>1850</v>
      </c>
      <c r="C359" s="126" t="s">
        <v>1711</v>
      </c>
      <c r="D359" s="126" t="s">
        <v>17</v>
      </c>
      <c r="E359" s="126">
        <v>0</v>
      </c>
      <c r="F359" s="126"/>
      <c r="G359" s="126"/>
      <c r="H359" s="126"/>
      <c r="I359" s="126"/>
      <c r="J359" s="126">
        <v>0</v>
      </c>
      <c r="K359" s="126" t="s">
        <v>18</v>
      </c>
      <c r="L359" s="126"/>
      <c r="M359" s="126">
        <v>0</v>
      </c>
      <c r="N359" s="126" t="s">
        <v>18</v>
      </c>
      <c r="O359" s="126"/>
      <c r="P359" s="126">
        <v>0</v>
      </c>
      <c r="Q359" s="126" t="s">
        <v>18</v>
      </c>
      <c r="R359" s="126"/>
      <c r="S359" s="126" t="s">
        <v>18</v>
      </c>
      <c r="T359" s="126" t="s">
        <v>1710</v>
      </c>
      <c r="U359" s="126"/>
      <c r="V359" s="126"/>
      <c r="W359" s="126" t="s">
        <v>29</v>
      </c>
      <c r="X359" s="126">
        <v>3.66636363636364</v>
      </c>
      <c r="Y359" s="126">
        <v>11</v>
      </c>
      <c r="Z359" s="126"/>
      <c r="AA359" s="126">
        <v>0.72727272727272707</v>
      </c>
      <c r="AB359" s="126">
        <v>0</v>
      </c>
      <c r="AC359" s="126">
        <v>9.0909090909090898E-2</v>
      </c>
      <c r="AD359" s="126">
        <v>9.0909090909090898E-2</v>
      </c>
      <c r="AE359" s="126">
        <v>0</v>
      </c>
      <c r="AF359" s="126">
        <v>0</v>
      </c>
      <c r="AG359" s="126">
        <v>9.0909090909090898E-2</v>
      </c>
      <c r="AH359" s="126">
        <v>0</v>
      </c>
      <c r="AI359" s="126">
        <v>0</v>
      </c>
      <c r="AJ359" s="126">
        <v>0</v>
      </c>
      <c r="AK359" s="126">
        <v>0</v>
      </c>
      <c r="AL359" s="126">
        <v>0</v>
      </c>
      <c r="AM359" s="126"/>
    </row>
    <row r="360" spans="1:39">
      <c r="A360" s="126" t="s">
        <v>704</v>
      </c>
      <c r="B360" s="126" t="s">
        <v>705</v>
      </c>
      <c r="C360" s="126" t="s">
        <v>1711</v>
      </c>
      <c r="D360" s="126" t="s">
        <v>17</v>
      </c>
      <c r="E360" s="126">
        <v>0</v>
      </c>
      <c r="F360" s="126"/>
      <c r="G360" s="126"/>
      <c r="H360" s="126"/>
      <c r="I360" s="126"/>
      <c r="J360" s="126">
        <v>0</v>
      </c>
      <c r="K360" s="126" t="s">
        <v>18</v>
      </c>
      <c r="L360" s="126"/>
      <c r="M360" s="126">
        <v>0</v>
      </c>
      <c r="N360" s="126" t="s">
        <v>18</v>
      </c>
      <c r="O360" s="126"/>
      <c r="P360" s="126">
        <v>0</v>
      </c>
      <c r="Q360" s="126" t="s">
        <v>18</v>
      </c>
      <c r="R360" s="126"/>
      <c r="S360" s="126" t="s">
        <v>18</v>
      </c>
      <c r="T360" s="126" t="s">
        <v>1710</v>
      </c>
      <c r="U360" s="126"/>
      <c r="V360" s="126"/>
      <c r="W360" s="126" t="s">
        <v>30</v>
      </c>
      <c r="X360" s="126">
        <v>3.4491304347826106</v>
      </c>
      <c r="Y360" s="126">
        <v>23</v>
      </c>
      <c r="Z360" s="126"/>
      <c r="AA360" s="126">
        <v>0.30434782608695699</v>
      </c>
      <c r="AB360" s="126">
        <v>0.217391304347826</v>
      </c>
      <c r="AC360" s="126">
        <v>0.26086956521739102</v>
      </c>
      <c r="AD360" s="126">
        <v>8.6956521739130405E-2</v>
      </c>
      <c r="AE360" s="126">
        <v>4.3478260869565202E-2</v>
      </c>
      <c r="AF360" s="126">
        <v>4.3478260869565202E-2</v>
      </c>
      <c r="AG360" s="126">
        <v>4.3478260869565202E-2</v>
      </c>
      <c r="AH360" s="126">
        <v>0</v>
      </c>
      <c r="AI360" s="126">
        <v>0</v>
      </c>
      <c r="AJ360" s="126">
        <v>0</v>
      </c>
      <c r="AK360" s="126">
        <v>0</v>
      </c>
      <c r="AL360" s="126">
        <v>0</v>
      </c>
      <c r="AM360" s="126"/>
    </row>
    <row r="361" spans="1:39">
      <c r="A361" s="126" t="s">
        <v>706</v>
      </c>
      <c r="B361" s="126" t="s">
        <v>707</v>
      </c>
      <c r="C361" s="126" t="s">
        <v>1711</v>
      </c>
      <c r="D361" s="126" t="s">
        <v>17</v>
      </c>
      <c r="E361" s="126">
        <v>0</v>
      </c>
      <c r="F361" s="126"/>
      <c r="G361" s="126"/>
      <c r="H361" s="126"/>
      <c r="I361" s="126"/>
      <c r="J361" s="126">
        <v>0</v>
      </c>
      <c r="K361" s="126" t="s">
        <v>18</v>
      </c>
      <c r="L361" s="126"/>
      <c r="M361" s="126">
        <v>0</v>
      </c>
      <c r="N361" s="126" t="s">
        <v>18</v>
      </c>
      <c r="O361" s="126"/>
      <c r="P361" s="126">
        <v>0</v>
      </c>
      <c r="Q361" s="126" t="s">
        <v>18</v>
      </c>
      <c r="R361" s="126"/>
      <c r="S361" s="126" t="s">
        <v>18</v>
      </c>
      <c r="T361" s="126" t="s">
        <v>1710</v>
      </c>
      <c r="U361" s="126"/>
      <c r="V361" s="126"/>
      <c r="W361" s="126" t="s">
        <v>28</v>
      </c>
      <c r="X361" s="126">
        <v>4</v>
      </c>
      <c r="Y361" s="126">
        <v>11</v>
      </c>
      <c r="Z361" s="126"/>
      <c r="AA361" s="126">
        <v>1</v>
      </c>
      <c r="AB361" s="126">
        <v>0</v>
      </c>
      <c r="AC361" s="126">
        <v>0</v>
      </c>
      <c r="AD361" s="126">
        <v>0</v>
      </c>
      <c r="AE361" s="126">
        <v>0</v>
      </c>
      <c r="AF361" s="126">
        <v>0</v>
      </c>
      <c r="AG361" s="126">
        <v>0</v>
      </c>
      <c r="AH361" s="126">
        <v>0</v>
      </c>
      <c r="AI361" s="126">
        <v>0</v>
      </c>
      <c r="AJ361" s="126">
        <v>0</v>
      </c>
      <c r="AK361" s="126">
        <v>0</v>
      </c>
      <c r="AL361" s="126">
        <v>0</v>
      </c>
      <c r="AM361" s="126"/>
    </row>
    <row r="362" spans="1:39">
      <c r="A362" s="126" t="s">
        <v>708</v>
      </c>
      <c r="B362" s="126" t="s">
        <v>709</v>
      </c>
      <c r="C362" s="126" t="s">
        <v>1711</v>
      </c>
      <c r="D362" s="126" t="s">
        <v>17</v>
      </c>
      <c r="E362" s="126">
        <v>1</v>
      </c>
      <c r="F362" s="126">
        <v>0</v>
      </c>
      <c r="G362" s="126">
        <v>0</v>
      </c>
      <c r="H362" s="126">
        <v>1</v>
      </c>
      <c r="I362" s="126">
        <v>0</v>
      </c>
      <c r="J362" s="126">
        <v>0</v>
      </c>
      <c r="K362" s="126" t="s">
        <v>18</v>
      </c>
      <c r="L362" s="126"/>
      <c r="M362" s="126">
        <v>0</v>
      </c>
      <c r="N362" s="126" t="s">
        <v>18</v>
      </c>
      <c r="O362" s="126"/>
      <c r="P362" s="126">
        <v>1</v>
      </c>
      <c r="Q362" s="126" t="s">
        <v>18</v>
      </c>
      <c r="R362" s="126">
        <v>0</v>
      </c>
      <c r="S362" s="126" t="s">
        <v>18</v>
      </c>
      <c r="T362" s="126" t="s">
        <v>1710</v>
      </c>
      <c r="U362" s="126"/>
      <c r="V362" s="126"/>
      <c r="W362" s="126" t="s">
        <v>29</v>
      </c>
      <c r="X362" s="126">
        <v>3.5337777777777801</v>
      </c>
      <c r="Y362" s="126">
        <v>90</v>
      </c>
      <c r="Z362" s="126">
        <v>1</v>
      </c>
      <c r="AA362" s="126">
        <v>0.53333333333333299</v>
      </c>
      <c r="AB362" s="126">
        <v>0.17777777777777801</v>
      </c>
      <c r="AC362" s="126">
        <v>8.8888888888888906E-2</v>
      </c>
      <c r="AD362" s="126">
        <v>6.6666666666666693E-2</v>
      </c>
      <c r="AE362" s="126">
        <v>6.6666666666666693E-2</v>
      </c>
      <c r="AF362" s="126">
        <v>2.2222222222222199E-2</v>
      </c>
      <c r="AG362" s="126">
        <v>1.1111111111111099E-2</v>
      </c>
      <c r="AH362" s="126">
        <v>0</v>
      </c>
      <c r="AI362" s="126">
        <v>1.1111111111111099E-2</v>
      </c>
      <c r="AJ362" s="126">
        <v>2.2222222222222199E-2</v>
      </c>
      <c r="AK362" s="126">
        <v>0</v>
      </c>
      <c r="AL362" s="126">
        <v>0</v>
      </c>
      <c r="AM362" s="126"/>
    </row>
    <row r="363" spans="1:39">
      <c r="A363" s="126" t="s">
        <v>710</v>
      </c>
      <c r="B363" s="126" t="s">
        <v>711</v>
      </c>
      <c r="C363" s="126" t="s">
        <v>1711</v>
      </c>
      <c r="D363" s="126" t="s">
        <v>17</v>
      </c>
      <c r="E363" s="126">
        <v>0</v>
      </c>
      <c r="F363" s="126"/>
      <c r="G363" s="126"/>
      <c r="H363" s="126"/>
      <c r="I363" s="126"/>
      <c r="J363" s="126">
        <v>0</v>
      </c>
      <c r="K363" s="126" t="s">
        <v>18</v>
      </c>
      <c r="L363" s="126"/>
      <c r="M363" s="126">
        <v>0</v>
      </c>
      <c r="N363" s="126" t="s">
        <v>18</v>
      </c>
      <c r="O363" s="126"/>
      <c r="P363" s="126">
        <v>0</v>
      </c>
      <c r="Q363" s="126" t="s">
        <v>18</v>
      </c>
      <c r="R363" s="126"/>
      <c r="S363" s="126" t="s">
        <v>18</v>
      </c>
      <c r="T363" s="126" t="s">
        <v>1710</v>
      </c>
      <c r="U363" s="126"/>
      <c r="V363" s="126"/>
      <c r="W363" s="126" t="s">
        <v>30</v>
      </c>
      <c r="X363" s="126">
        <v>3.1989999999999998</v>
      </c>
      <c r="Y363" s="126">
        <v>10</v>
      </c>
      <c r="Z363" s="126"/>
      <c r="AA363" s="126">
        <v>0.1</v>
      </c>
      <c r="AB363" s="126">
        <v>0</v>
      </c>
      <c r="AC363" s="126">
        <v>0.3</v>
      </c>
      <c r="AD363" s="126">
        <v>0.6</v>
      </c>
      <c r="AE363" s="126">
        <v>0</v>
      </c>
      <c r="AF363" s="126">
        <v>0</v>
      </c>
      <c r="AG363" s="126">
        <v>0</v>
      </c>
      <c r="AH363" s="126">
        <v>0</v>
      </c>
      <c r="AI363" s="126">
        <v>0</v>
      </c>
      <c r="AJ363" s="126">
        <v>0</v>
      </c>
      <c r="AK363" s="126">
        <v>0</v>
      </c>
      <c r="AL363" s="126">
        <v>0</v>
      </c>
      <c r="AM363" s="126"/>
    </row>
    <row r="364" spans="1:39">
      <c r="A364" s="126" t="s">
        <v>712</v>
      </c>
      <c r="B364" s="126" t="s">
        <v>713</v>
      </c>
      <c r="C364" s="126" t="s">
        <v>1711</v>
      </c>
      <c r="D364" s="126" t="s">
        <v>17</v>
      </c>
      <c r="E364" s="126">
        <v>1</v>
      </c>
      <c r="F364" s="126"/>
      <c r="G364" s="126"/>
      <c r="H364" s="126"/>
      <c r="I364" s="126"/>
      <c r="J364" s="126">
        <v>0</v>
      </c>
      <c r="K364" s="126" t="s">
        <v>18</v>
      </c>
      <c r="L364" s="126"/>
      <c r="M364" s="126">
        <v>0</v>
      </c>
      <c r="N364" s="126" t="s">
        <v>18</v>
      </c>
      <c r="O364" s="126"/>
      <c r="P364" s="126">
        <v>0</v>
      </c>
      <c r="Q364" s="126" t="s">
        <v>18</v>
      </c>
      <c r="R364" s="126"/>
      <c r="S364" s="126" t="s">
        <v>18</v>
      </c>
      <c r="T364" s="126" t="s">
        <v>1715</v>
      </c>
      <c r="U364" s="126">
        <v>0</v>
      </c>
      <c r="V364" s="126"/>
      <c r="W364" s="126" t="s">
        <v>30</v>
      </c>
      <c r="X364" s="126">
        <v>3.4478481012658202</v>
      </c>
      <c r="Y364" s="126">
        <v>79</v>
      </c>
      <c r="Z364" s="126">
        <v>1</v>
      </c>
      <c r="AA364" s="126">
        <v>0.354430379746835</v>
      </c>
      <c r="AB364" s="126">
        <v>0.291139240506329</v>
      </c>
      <c r="AC364" s="126">
        <v>0.139240506329114</v>
      </c>
      <c r="AD364" s="126">
        <v>0.113924050632911</v>
      </c>
      <c r="AE364" s="126">
        <v>3.7974683544303799E-2</v>
      </c>
      <c r="AF364" s="126">
        <v>1.26582278481013E-2</v>
      </c>
      <c r="AG364" s="126">
        <v>1.26582278481013E-2</v>
      </c>
      <c r="AH364" s="126">
        <v>0</v>
      </c>
      <c r="AI364" s="126">
        <v>2.53164556962025E-2</v>
      </c>
      <c r="AJ364" s="126">
        <v>1.26582278481013E-2</v>
      </c>
      <c r="AK364" s="126">
        <v>0</v>
      </c>
      <c r="AL364" s="126">
        <v>0</v>
      </c>
      <c r="AM364" s="126"/>
    </row>
    <row r="365" spans="1:39">
      <c r="A365" s="126" t="s">
        <v>714</v>
      </c>
      <c r="B365" s="126" t="s">
        <v>715</v>
      </c>
      <c r="C365" s="126" t="s">
        <v>1711</v>
      </c>
      <c r="D365" s="126" t="s">
        <v>17</v>
      </c>
      <c r="E365" s="126">
        <v>0</v>
      </c>
      <c r="F365" s="126"/>
      <c r="G365" s="126"/>
      <c r="H365" s="126"/>
      <c r="I365" s="126"/>
      <c r="J365" s="126">
        <v>0</v>
      </c>
      <c r="K365" s="126" t="s">
        <v>18</v>
      </c>
      <c r="L365" s="126"/>
      <c r="M365" s="126">
        <v>0</v>
      </c>
      <c r="N365" s="126" t="s">
        <v>18</v>
      </c>
      <c r="O365" s="126"/>
      <c r="P365" s="126">
        <v>0</v>
      </c>
      <c r="Q365" s="126" t="s">
        <v>18</v>
      </c>
      <c r="R365" s="126"/>
      <c r="S365" s="126" t="s">
        <v>18</v>
      </c>
      <c r="T365" s="126" t="s">
        <v>1710</v>
      </c>
      <c r="U365" s="126"/>
      <c r="V365" s="126"/>
      <c r="W365" s="126" t="s">
        <v>31</v>
      </c>
      <c r="X365" s="126">
        <v>2.9175</v>
      </c>
      <c r="Y365" s="126">
        <v>4</v>
      </c>
      <c r="Z365" s="126"/>
      <c r="AA365" s="126">
        <v>0</v>
      </c>
      <c r="AB365" s="126">
        <v>0.5</v>
      </c>
      <c r="AC365" s="126">
        <v>0</v>
      </c>
      <c r="AD365" s="126">
        <v>0</v>
      </c>
      <c r="AE365" s="126">
        <v>0</v>
      </c>
      <c r="AF365" s="126">
        <v>0.25</v>
      </c>
      <c r="AG365" s="126">
        <v>0.25</v>
      </c>
      <c r="AH365" s="126">
        <v>0</v>
      </c>
      <c r="AI365" s="126">
        <v>0</v>
      </c>
      <c r="AJ365" s="126">
        <v>0</v>
      </c>
      <c r="AK365" s="126">
        <v>0</v>
      </c>
      <c r="AL365" s="126">
        <v>0</v>
      </c>
      <c r="AM365" s="126"/>
    </row>
    <row r="366" spans="1:39">
      <c r="A366" s="126" t="s">
        <v>716</v>
      </c>
      <c r="B366" s="126" t="s">
        <v>717</v>
      </c>
      <c r="C366" s="126" t="s">
        <v>1711</v>
      </c>
      <c r="D366" s="126" t="s">
        <v>17</v>
      </c>
      <c r="E366" s="126">
        <v>1</v>
      </c>
      <c r="F366" s="126">
        <v>3</v>
      </c>
      <c r="G366" s="126">
        <v>1</v>
      </c>
      <c r="H366" s="126">
        <v>0</v>
      </c>
      <c r="I366" s="126">
        <v>0</v>
      </c>
      <c r="J366" s="126">
        <v>0</v>
      </c>
      <c r="K366" s="126" t="s">
        <v>18</v>
      </c>
      <c r="L366" s="126"/>
      <c r="M366" s="126">
        <v>1</v>
      </c>
      <c r="N366" s="126" t="s">
        <v>28</v>
      </c>
      <c r="O366" s="126" t="s">
        <v>1714</v>
      </c>
      <c r="P366" s="126">
        <v>0</v>
      </c>
      <c r="Q366" s="126" t="s">
        <v>18</v>
      </c>
      <c r="R366" s="126"/>
      <c r="S366" s="126" t="s">
        <v>18</v>
      </c>
      <c r="T366" s="126" t="s">
        <v>1710</v>
      </c>
      <c r="U366" s="126"/>
      <c r="V366" s="126"/>
      <c r="W366" s="126" t="s">
        <v>31</v>
      </c>
      <c r="X366" s="126">
        <v>2.8534482758620694</v>
      </c>
      <c r="Y366" s="126">
        <v>116</v>
      </c>
      <c r="Z366" s="126">
        <v>1</v>
      </c>
      <c r="AA366" s="126">
        <v>0.181034482758621</v>
      </c>
      <c r="AB366" s="126">
        <v>0.12931034482758599</v>
      </c>
      <c r="AC366" s="126">
        <v>0.14655172413793099</v>
      </c>
      <c r="AD366" s="126">
        <v>0.22413793103448301</v>
      </c>
      <c r="AE366" s="126">
        <v>7.7586206896551699E-2</v>
      </c>
      <c r="AF366" s="126">
        <v>6.0344827586206899E-2</v>
      </c>
      <c r="AG366" s="126">
        <v>5.1724137931034503E-2</v>
      </c>
      <c r="AH366" s="126">
        <v>4.31034482758621E-2</v>
      </c>
      <c r="AI366" s="126">
        <v>5.1724137931034503E-2</v>
      </c>
      <c r="AJ366" s="126">
        <v>2.5862068965517199E-2</v>
      </c>
      <c r="AK366" s="126">
        <v>0</v>
      </c>
      <c r="AL366" s="126">
        <v>0</v>
      </c>
      <c r="AM366" s="126"/>
    </row>
    <row r="367" spans="1:39">
      <c r="A367" s="126" t="s">
        <v>718</v>
      </c>
      <c r="B367" s="126" t="s">
        <v>719</v>
      </c>
      <c r="C367" s="126" t="s">
        <v>1711</v>
      </c>
      <c r="D367" s="126" t="s">
        <v>17</v>
      </c>
      <c r="E367" s="126">
        <v>32</v>
      </c>
      <c r="F367" s="126">
        <v>1.1372734859322799</v>
      </c>
      <c r="G367" s="126">
        <v>0.55555555555555602</v>
      </c>
      <c r="H367" s="126">
        <v>0.38888888888888906</v>
      </c>
      <c r="I367" s="126">
        <v>5.5555555555555601E-2</v>
      </c>
      <c r="J367" s="126">
        <v>1</v>
      </c>
      <c r="K367" s="126" t="s">
        <v>25</v>
      </c>
      <c r="L367" s="126" t="s">
        <v>1851</v>
      </c>
      <c r="M367" s="126">
        <v>6</v>
      </c>
      <c r="N367" s="126" t="s">
        <v>30</v>
      </c>
      <c r="O367" s="126" t="s">
        <v>1852</v>
      </c>
      <c r="P367" s="126">
        <v>10</v>
      </c>
      <c r="Q367" s="126" t="s">
        <v>25</v>
      </c>
      <c r="R367" s="126">
        <v>1.1659999999999999</v>
      </c>
      <c r="S367" s="126" t="s">
        <v>21</v>
      </c>
      <c r="T367" s="126" t="s">
        <v>1973</v>
      </c>
      <c r="U367" s="126">
        <v>2.1218181818181798</v>
      </c>
      <c r="V367" s="126"/>
      <c r="W367" s="126" t="s">
        <v>31</v>
      </c>
      <c r="X367" s="126">
        <v>3.0822443181818202</v>
      </c>
      <c r="Y367" s="126">
        <v>1056</v>
      </c>
      <c r="Z367" s="126">
        <v>32</v>
      </c>
      <c r="AA367" s="126">
        <v>0.45075757575757602</v>
      </c>
      <c r="AB367" s="126">
        <v>0.116477272727273</v>
      </c>
      <c r="AC367" s="126">
        <v>7.9545454545454503E-2</v>
      </c>
      <c r="AD367" s="126">
        <v>8.5227272727272693E-2</v>
      </c>
      <c r="AE367" s="126">
        <v>4.2613636363636402E-2</v>
      </c>
      <c r="AF367" s="126">
        <v>2.7462121212121202E-2</v>
      </c>
      <c r="AG367" s="126">
        <v>6.1553030303030297E-2</v>
      </c>
      <c r="AH367" s="126">
        <v>3.03030303030303E-2</v>
      </c>
      <c r="AI367" s="126">
        <v>4.9242424242424199E-2</v>
      </c>
      <c r="AJ367" s="126">
        <v>5.1136363636363598E-2</v>
      </c>
      <c r="AK367" s="126">
        <v>0</v>
      </c>
      <c r="AL367" s="126">
        <v>0</v>
      </c>
      <c r="AM367" s="126"/>
    </row>
    <row r="368" spans="1:39">
      <c r="A368" s="126" t="s">
        <v>720</v>
      </c>
      <c r="B368" s="126" t="s">
        <v>721</v>
      </c>
      <c r="C368" s="126" t="s">
        <v>1712</v>
      </c>
      <c r="D368" s="126" t="s">
        <v>17</v>
      </c>
      <c r="E368" s="126">
        <v>14</v>
      </c>
      <c r="F368" s="126">
        <v>2</v>
      </c>
      <c r="G368" s="126">
        <v>0.75</v>
      </c>
      <c r="H368" s="126">
        <v>0.25</v>
      </c>
      <c r="I368" s="126">
        <v>0</v>
      </c>
      <c r="J368" s="126">
        <v>1</v>
      </c>
      <c r="K368" s="126" t="s">
        <v>21</v>
      </c>
      <c r="L368" s="126" t="s">
        <v>1750</v>
      </c>
      <c r="M368" s="126">
        <v>0</v>
      </c>
      <c r="N368" s="126" t="s">
        <v>18</v>
      </c>
      <c r="O368" s="126"/>
      <c r="P368" s="126">
        <v>5</v>
      </c>
      <c r="Q368" s="126" t="s">
        <v>21</v>
      </c>
      <c r="R368" s="126">
        <v>1.6</v>
      </c>
      <c r="S368" s="126" t="s">
        <v>25</v>
      </c>
      <c r="T368" s="126" t="s">
        <v>1843</v>
      </c>
      <c r="U368" s="126">
        <v>1.5</v>
      </c>
      <c r="V368" s="126"/>
      <c r="W368" s="126" t="s">
        <v>31</v>
      </c>
      <c r="X368" s="126">
        <v>3.0504648241206</v>
      </c>
      <c r="Y368" s="126">
        <v>796</v>
      </c>
      <c r="Z368" s="126">
        <v>14</v>
      </c>
      <c r="AA368" s="126">
        <v>0.34170854271356799</v>
      </c>
      <c r="AB368" s="126">
        <v>0.14321608040201</v>
      </c>
      <c r="AC368" s="126">
        <v>0.120603015075377</v>
      </c>
      <c r="AD368" s="126">
        <v>0.113065326633166</v>
      </c>
      <c r="AE368" s="126">
        <v>6.9095477386934695E-2</v>
      </c>
      <c r="AF368" s="126">
        <v>2.7638190954773899E-2</v>
      </c>
      <c r="AG368" s="126">
        <v>7.2864321608040197E-2</v>
      </c>
      <c r="AH368" s="126">
        <v>2.2613065326633201E-2</v>
      </c>
      <c r="AI368" s="126">
        <v>3.6432160804020099E-2</v>
      </c>
      <c r="AJ368" s="126">
        <v>4.8994974874371898E-2</v>
      </c>
      <c r="AK368" s="126">
        <v>0</v>
      </c>
      <c r="AL368" s="126">
        <v>0</v>
      </c>
      <c r="AM368" s="126"/>
    </row>
    <row r="369" spans="1:39">
      <c r="A369" s="126" t="s">
        <v>722</v>
      </c>
      <c r="B369" s="126" t="s">
        <v>723</v>
      </c>
      <c r="C369" s="126" t="s">
        <v>1711</v>
      </c>
      <c r="D369" s="126" t="s">
        <v>17</v>
      </c>
      <c r="E369" s="126">
        <v>1</v>
      </c>
      <c r="F369" s="126">
        <v>2</v>
      </c>
      <c r="G369" s="126">
        <v>1</v>
      </c>
      <c r="H369" s="126">
        <v>0</v>
      </c>
      <c r="I369" s="126">
        <v>0</v>
      </c>
      <c r="J369" s="126">
        <v>0</v>
      </c>
      <c r="K369" s="126" t="s">
        <v>18</v>
      </c>
      <c r="L369" s="126"/>
      <c r="M369" s="126">
        <v>0</v>
      </c>
      <c r="N369" s="126" t="s">
        <v>18</v>
      </c>
      <c r="O369" s="126"/>
      <c r="P369" s="126">
        <v>1</v>
      </c>
      <c r="Q369" s="126" t="s">
        <v>21</v>
      </c>
      <c r="R369" s="126">
        <v>2</v>
      </c>
      <c r="S369" s="126" t="s">
        <v>18</v>
      </c>
      <c r="T369" s="126" t="s">
        <v>1710</v>
      </c>
      <c r="U369" s="126"/>
      <c r="V369" s="126"/>
      <c r="W369" s="126" t="s">
        <v>30</v>
      </c>
      <c r="X369" s="126">
        <v>3.2001818181818198</v>
      </c>
      <c r="Y369" s="126">
        <v>110</v>
      </c>
      <c r="Z369" s="126">
        <v>1</v>
      </c>
      <c r="AA369" s="126">
        <v>0.37272727272727302</v>
      </c>
      <c r="AB369" s="126">
        <v>0.15454545454545501</v>
      </c>
      <c r="AC369" s="126">
        <v>0.13636363636363599</v>
      </c>
      <c r="AD369" s="126">
        <v>0.109090909090909</v>
      </c>
      <c r="AE369" s="126">
        <v>6.3636363636363602E-2</v>
      </c>
      <c r="AF369" s="126">
        <v>2.7272727272727299E-2</v>
      </c>
      <c r="AG369" s="126">
        <v>5.4545454545454501E-2</v>
      </c>
      <c r="AH369" s="126">
        <v>1.8181818181818198E-2</v>
      </c>
      <c r="AI369" s="126">
        <v>3.6363636363636397E-2</v>
      </c>
      <c r="AJ369" s="126">
        <v>9.0909090909090905E-3</v>
      </c>
      <c r="AK369" s="126">
        <v>0</v>
      </c>
      <c r="AL369" s="126">
        <v>0</v>
      </c>
      <c r="AM369" s="126"/>
    </row>
    <row r="370" spans="1:39">
      <c r="A370" s="126" t="s">
        <v>724</v>
      </c>
      <c r="B370" s="126" t="s">
        <v>725</v>
      </c>
      <c r="C370" s="126" t="s">
        <v>1715</v>
      </c>
      <c r="D370" s="126" t="s">
        <v>17</v>
      </c>
      <c r="E370" s="126">
        <v>2</v>
      </c>
      <c r="F370" s="126">
        <v>0.5</v>
      </c>
      <c r="G370" s="126">
        <v>0.5</v>
      </c>
      <c r="H370" s="126">
        <v>0.5</v>
      </c>
      <c r="I370" s="126">
        <v>0</v>
      </c>
      <c r="J370" s="126">
        <v>1</v>
      </c>
      <c r="K370" s="126" t="s">
        <v>18</v>
      </c>
      <c r="L370" s="126" t="s">
        <v>1710</v>
      </c>
      <c r="M370" s="126">
        <v>0</v>
      </c>
      <c r="N370" s="126" t="s">
        <v>18</v>
      </c>
      <c r="O370" s="126"/>
      <c r="P370" s="126">
        <v>1</v>
      </c>
      <c r="Q370" s="126" t="s">
        <v>18</v>
      </c>
      <c r="R370" s="126">
        <v>0</v>
      </c>
      <c r="S370" s="126" t="s">
        <v>18</v>
      </c>
      <c r="T370" s="126" t="s">
        <v>1710</v>
      </c>
      <c r="U370" s="126"/>
      <c r="V370" s="126"/>
      <c r="W370" s="126" t="s">
        <v>30</v>
      </c>
      <c r="X370" s="126">
        <v>3.20413580246914</v>
      </c>
      <c r="Y370" s="126">
        <v>162</v>
      </c>
      <c r="Z370" s="126">
        <v>2</v>
      </c>
      <c r="AA370" s="126">
        <v>0.469135802469136</v>
      </c>
      <c r="AB370" s="126">
        <v>0.179012345679012</v>
      </c>
      <c r="AC370" s="126">
        <v>8.0246913580246895E-2</v>
      </c>
      <c r="AD370" s="126">
        <v>9.2592592592592601E-2</v>
      </c>
      <c r="AE370" s="126">
        <v>3.0864197530864199E-2</v>
      </c>
      <c r="AF370" s="126">
        <v>0</v>
      </c>
      <c r="AG370" s="126">
        <v>1.85185185185185E-2</v>
      </c>
      <c r="AH370" s="126">
        <v>6.17283950617284E-3</v>
      </c>
      <c r="AI370" s="126">
        <v>5.5555555555555601E-2</v>
      </c>
      <c r="AJ370" s="126">
        <v>3.0864197530864199E-2</v>
      </c>
      <c r="AK370" s="126">
        <v>0</v>
      </c>
      <c r="AL370" s="126">
        <v>0</v>
      </c>
      <c r="AM370" s="126"/>
    </row>
    <row r="371" spans="1:39">
      <c r="A371" s="126" t="s">
        <v>726</v>
      </c>
      <c r="B371" s="126" t="s">
        <v>727</v>
      </c>
      <c r="C371" s="126" t="s">
        <v>1711</v>
      </c>
      <c r="D371" s="126" t="s">
        <v>17</v>
      </c>
      <c r="E371" s="126">
        <v>25</v>
      </c>
      <c r="F371" s="126">
        <v>1.6464705882352899</v>
      </c>
      <c r="G371" s="126">
        <v>0.88235294117647101</v>
      </c>
      <c r="H371" s="126">
        <v>5.8823529411764698E-2</v>
      </c>
      <c r="I371" s="126">
        <v>5.8823529411764698E-2</v>
      </c>
      <c r="J371" s="126">
        <v>2</v>
      </c>
      <c r="K371" s="126" t="s">
        <v>21</v>
      </c>
      <c r="L371" s="126" t="s">
        <v>1853</v>
      </c>
      <c r="M371" s="126">
        <v>6</v>
      </c>
      <c r="N371" s="126" t="s">
        <v>33</v>
      </c>
      <c r="O371" s="126" t="s">
        <v>1751</v>
      </c>
      <c r="P371" s="126">
        <v>10</v>
      </c>
      <c r="Q371" s="126" t="s">
        <v>21</v>
      </c>
      <c r="R371" s="126">
        <v>1.9</v>
      </c>
      <c r="S371" s="126" t="s">
        <v>25</v>
      </c>
      <c r="T371" s="126" t="s">
        <v>1966</v>
      </c>
      <c r="U371" s="126">
        <v>0.90571428571428603</v>
      </c>
      <c r="V371" s="126"/>
      <c r="W371" s="126" t="s">
        <v>32</v>
      </c>
      <c r="X371" s="126">
        <v>2.7177165354330701</v>
      </c>
      <c r="Y371" s="126">
        <v>762</v>
      </c>
      <c r="Z371" s="126">
        <v>25</v>
      </c>
      <c r="AA371" s="126">
        <v>0.24015748031496101</v>
      </c>
      <c r="AB371" s="126">
        <v>0.10498687664042</v>
      </c>
      <c r="AC371" s="126">
        <v>8.13648293963255E-2</v>
      </c>
      <c r="AD371" s="126">
        <v>0.13779527559055099</v>
      </c>
      <c r="AE371" s="126">
        <v>0.116797900262467</v>
      </c>
      <c r="AF371" s="126">
        <v>4.8556430446194197E-2</v>
      </c>
      <c r="AG371" s="126">
        <v>0.110236220472441</v>
      </c>
      <c r="AH371" s="126">
        <v>3.9370078740157501E-2</v>
      </c>
      <c r="AI371" s="126">
        <v>6.9553805774278193E-2</v>
      </c>
      <c r="AJ371" s="126">
        <v>4.4619422572178498E-2</v>
      </c>
      <c r="AK371" s="126">
        <v>1.31233595800525E-3</v>
      </c>
      <c r="AL371" s="126">
        <v>0</v>
      </c>
      <c r="AM371" s="126"/>
    </row>
    <row r="372" spans="1:39">
      <c r="A372" s="126" t="s">
        <v>728</v>
      </c>
      <c r="B372" s="126" t="s">
        <v>729</v>
      </c>
      <c r="C372" s="126" t="s">
        <v>1711</v>
      </c>
      <c r="D372" s="126" t="s">
        <v>17</v>
      </c>
      <c r="E372" s="126">
        <v>16</v>
      </c>
      <c r="F372" s="126">
        <v>1.85222222222222</v>
      </c>
      <c r="G372" s="126">
        <v>0.66666666666666696</v>
      </c>
      <c r="H372" s="126">
        <v>0.33333333333333298</v>
      </c>
      <c r="I372" s="126">
        <v>0</v>
      </c>
      <c r="J372" s="126">
        <v>0</v>
      </c>
      <c r="K372" s="126" t="s">
        <v>18</v>
      </c>
      <c r="L372" s="126"/>
      <c r="M372" s="126">
        <v>5</v>
      </c>
      <c r="N372" s="126" t="s">
        <v>31</v>
      </c>
      <c r="O372" s="126" t="s">
        <v>1711</v>
      </c>
      <c r="P372" s="126">
        <v>5</v>
      </c>
      <c r="Q372" s="126" t="s">
        <v>21</v>
      </c>
      <c r="R372" s="126">
        <v>1.9339999999999999</v>
      </c>
      <c r="S372" s="126" t="s">
        <v>32</v>
      </c>
      <c r="T372" s="126" t="s">
        <v>1844</v>
      </c>
      <c r="U372" s="126">
        <v>2.7233333333333301</v>
      </c>
      <c r="V372" s="126"/>
      <c r="W372" s="126" t="s">
        <v>31</v>
      </c>
      <c r="X372" s="126">
        <v>2.94374203821656</v>
      </c>
      <c r="Y372" s="126">
        <v>628</v>
      </c>
      <c r="Z372" s="126">
        <v>16</v>
      </c>
      <c r="AA372" s="126">
        <v>0.329617834394904</v>
      </c>
      <c r="AB372" s="126">
        <v>0.138535031847134</v>
      </c>
      <c r="AC372" s="126">
        <v>0.14331210191082799</v>
      </c>
      <c r="AD372" s="126">
        <v>0.113057324840764</v>
      </c>
      <c r="AE372" s="126">
        <v>3.5031847133758003E-2</v>
      </c>
      <c r="AF372" s="126">
        <v>2.8662420382165599E-2</v>
      </c>
      <c r="AG372" s="126">
        <v>5.7324840764331197E-2</v>
      </c>
      <c r="AH372" s="126">
        <v>2.54777070063694E-2</v>
      </c>
      <c r="AI372" s="126">
        <v>7.9617834394904496E-2</v>
      </c>
      <c r="AJ372" s="126">
        <v>4.6178343949044597E-2</v>
      </c>
      <c r="AK372" s="126">
        <v>0</v>
      </c>
      <c r="AL372" s="126">
        <v>0</v>
      </c>
      <c r="AM372" s="126"/>
    </row>
    <row r="373" spans="1:39">
      <c r="A373" s="126" t="s">
        <v>730</v>
      </c>
      <c r="B373" s="126" t="s">
        <v>731</v>
      </c>
      <c r="C373" s="126" t="s">
        <v>1711</v>
      </c>
      <c r="D373" s="126" t="s">
        <v>17</v>
      </c>
      <c r="E373" s="126">
        <v>4</v>
      </c>
      <c r="F373" s="126">
        <v>0</v>
      </c>
      <c r="G373" s="126">
        <v>0</v>
      </c>
      <c r="H373" s="126">
        <v>1</v>
      </c>
      <c r="I373" s="126">
        <v>0</v>
      </c>
      <c r="J373" s="126">
        <v>0</v>
      </c>
      <c r="K373" s="126" t="s">
        <v>18</v>
      </c>
      <c r="L373" s="126"/>
      <c r="M373" s="126">
        <v>2</v>
      </c>
      <c r="N373" s="126" t="s">
        <v>25</v>
      </c>
      <c r="O373" s="126" t="s">
        <v>1715</v>
      </c>
      <c r="P373" s="126">
        <v>1</v>
      </c>
      <c r="Q373" s="126" t="s">
        <v>18</v>
      </c>
      <c r="R373" s="126">
        <v>0</v>
      </c>
      <c r="S373" s="126" t="s">
        <v>25</v>
      </c>
      <c r="T373" s="126" t="s">
        <v>1715</v>
      </c>
      <c r="U373" s="126">
        <v>1</v>
      </c>
      <c r="V373" s="126"/>
      <c r="W373" s="126" t="s">
        <v>33</v>
      </c>
      <c r="X373" s="126">
        <v>2.4516666666666702</v>
      </c>
      <c r="Y373" s="126">
        <v>96</v>
      </c>
      <c r="Z373" s="126">
        <v>4</v>
      </c>
      <c r="AA373" s="126">
        <v>0.22916666666666699</v>
      </c>
      <c r="AB373" s="126">
        <v>8.3333333333333301E-2</v>
      </c>
      <c r="AC373" s="126">
        <v>3.125E-2</v>
      </c>
      <c r="AD373" s="126">
        <v>0.13541666666666699</v>
      </c>
      <c r="AE373" s="126">
        <v>7.2916666666666699E-2</v>
      </c>
      <c r="AF373" s="126">
        <v>4.1666666666666699E-2</v>
      </c>
      <c r="AG373" s="126">
        <v>0.19791666666666699</v>
      </c>
      <c r="AH373" s="126">
        <v>3.125E-2</v>
      </c>
      <c r="AI373" s="126">
        <v>0.114583333333333</v>
      </c>
      <c r="AJ373" s="126">
        <v>5.2083333333333301E-2</v>
      </c>
      <c r="AK373" s="126">
        <v>0</v>
      </c>
      <c r="AL373" s="126">
        <v>0</v>
      </c>
      <c r="AM373" s="126"/>
    </row>
    <row r="374" spans="1:39">
      <c r="A374" s="126" t="s">
        <v>732</v>
      </c>
      <c r="B374" s="126" t="s">
        <v>733</v>
      </c>
      <c r="C374" s="126" t="s">
        <v>1715</v>
      </c>
      <c r="D374" s="126" t="s">
        <v>17</v>
      </c>
      <c r="E374" s="126">
        <v>0</v>
      </c>
      <c r="F374" s="126"/>
      <c r="G374" s="126"/>
      <c r="H374" s="126"/>
      <c r="I374" s="126"/>
      <c r="J374" s="126">
        <v>0</v>
      </c>
      <c r="K374" s="126" t="s">
        <v>18</v>
      </c>
      <c r="L374" s="126"/>
      <c r="M374" s="126">
        <v>0</v>
      </c>
      <c r="N374" s="126" t="s">
        <v>18</v>
      </c>
      <c r="O374" s="126"/>
      <c r="P374" s="126">
        <v>0</v>
      </c>
      <c r="Q374" s="126" t="s">
        <v>18</v>
      </c>
      <c r="R374" s="126"/>
      <c r="S374" s="126" t="s">
        <v>18</v>
      </c>
      <c r="T374" s="126" t="s">
        <v>1710</v>
      </c>
      <c r="U374" s="126"/>
      <c r="V374" s="126"/>
      <c r="W374" s="126" t="s">
        <v>31</v>
      </c>
      <c r="X374" s="126">
        <v>2.93954545454545</v>
      </c>
      <c r="Y374" s="126">
        <v>44</v>
      </c>
      <c r="Z374" s="126"/>
      <c r="AA374" s="126">
        <v>0.65909090909090895</v>
      </c>
      <c r="AB374" s="126">
        <v>4.5454545454545497E-2</v>
      </c>
      <c r="AC374" s="126">
        <v>0</v>
      </c>
      <c r="AD374" s="126">
        <v>4.5454545454545497E-2</v>
      </c>
      <c r="AE374" s="126">
        <v>0</v>
      </c>
      <c r="AF374" s="126">
        <v>0</v>
      </c>
      <c r="AG374" s="126">
        <v>0</v>
      </c>
      <c r="AH374" s="126">
        <v>0</v>
      </c>
      <c r="AI374" s="126">
        <v>0.22727272727272699</v>
      </c>
      <c r="AJ374" s="126">
        <v>0</v>
      </c>
      <c r="AK374" s="126">
        <v>0</v>
      </c>
      <c r="AL374" s="126">
        <v>0</v>
      </c>
      <c r="AM374" s="126"/>
    </row>
    <row r="375" spans="1:39">
      <c r="A375" s="126" t="s">
        <v>734</v>
      </c>
      <c r="B375" s="126" t="s">
        <v>735</v>
      </c>
      <c r="C375" s="126" t="s">
        <v>1711</v>
      </c>
      <c r="D375" s="126" t="s">
        <v>17</v>
      </c>
      <c r="E375" s="126">
        <v>0</v>
      </c>
      <c r="F375" s="126"/>
      <c r="G375" s="126"/>
      <c r="H375" s="126"/>
      <c r="I375" s="126"/>
      <c r="J375" s="126">
        <v>0</v>
      </c>
      <c r="K375" s="126" t="s">
        <v>18</v>
      </c>
      <c r="L375" s="126"/>
      <c r="M375" s="126">
        <v>0</v>
      </c>
      <c r="N375" s="126" t="s">
        <v>18</v>
      </c>
      <c r="O375" s="126"/>
      <c r="P375" s="126">
        <v>0</v>
      </c>
      <c r="Q375" s="126" t="s">
        <v>18</v>
      </c>
      <c r="R375" s="126"/>
      <c r="S375" s="126" t="s">
        <v>18</v>
      </c>
      <c r="T375" s="126" t="s">
        <v>1710</v>
      </c>
      <c r="U375" s="126"/>
      <c r="V375" s="126"/>
      <c r="W375" s="126" t="s">
        <v>31</v>
      </c>
      <c r="X375" s="126">
        <v>3.08183673469388</v>
      </c>
      <c r="Y375" s="126">
        <v>49</v>
      </c>
      <c r="Z375" s="126"/>
      <c r="AA375" s="126">
        <v>0.30612244897959201</v>
      </c>
      <c r="AB375" s="126">
        <v>0.16326530612244899</v>
      </c>
      <c r="AC375" s="126">
        <v>0.14285714285714299</v>
      </c>
      <c r="AD375" s="126">
        <v>0.14285714285714299</v>
      </c>
      <c r="AE375" s="126">
        <v>8.1632653061224497E-2</v>
      </c>
      <c r="AF375" s="126">
        <v>4.08163265306122E-2</v>
      </c>
      <c r="AG375" s="126">
        <v>2.04081632653061E-2</v>
      </c>
      <c r="AH375" s="126">
        <v>0</v>
      </c>
      <c r="AI375" s="126">
        <v>6.1224489795918401E-2</v>
      </c>
      <c r="AJ375" s="126">
        <v>4.08163265306122E-2</v>
      </c>
      <c r="AK375" s="126">
        <v>0</v>
      </c>
      <c r="AL375" s="126">
        <v>0</v>
      </c>
      <c r="AM375" s="126"/>
    </row>
    <row r="376" spans="1:39">
      <c r="A376" s="126" t="s">
        <v>736</v>
      </c>
      <c r="B376" s="126" t="s">
        <v>737</v>
      </c>
      <c r="C376" s="126" t="s">
        <v>1711</v>
      </c>
      <c r="D376" s="126" t="s">
        <v>17</v>
      </c>
      <c r="E376" s="126">
        <v>5</v>
      </c>
      <c r="F376" s="126">
        <v>0</v>
      </c>
      <c r="G376" s="126">
        <v>0</v>
      </c>
      <c r="H376" s="126">
        <v>1</v>
      </c>
      <c r="I376" s="126">
        <v>0</v>
      </c>
      <c r="J376" s="126">
        <v>0</v>
      </c>
      <c r="K376" s="126" t="s">
        <v>18</v>
      </c>
      <c r="L376" s="126"/>
      <c r="M376" s="126">
        <v>0</v>
      </c>
      <c r="N376" s="126" t="s">
        <v>18</v>
      </c>
      <c r="O376" s="126"/>
      <c r="P376" s="126">
        <v>2</v>
      </c>
      <c r="Q376" s="126" t="s">
        <v>18</v>
      </c>
      <c r="R376" s="126">
        <v>0</v>
      </c>
      <c r="S376" s="126" t="s">
        <v>25</v>
      </c>
      <c r="T376" s="126" t="s">
        <v>1711</v>
      </c>
      <c r="U376" s="126">
        <v>0.66666666666666696</v>
      </c>
      <c r="V376" s="126"/>
      <c r="W376" s="126" t="s">
        <v>31</v>
      </c>
      <c r="X376" s="126">
        <v>2.9167586206896501</v>
      </c>
      <c r="Y376" s="126">
        <v>435</v>
      </c>
      <c r="Z376" s="126">
        <v>5</v>
      </c>
      <c r="AA376" s="126">
        <v>0.31264367816091998</v>
      </c>
      <c r="AB376" s="126">
        <v>0.114942528735632</v>
      </c>
      <c r="AC376" s="126">
        <v>9.4252873563218403E-2</v>
      </c>
      <c r="AD376" s="126">
        <v>0.12873563218390799</v>
      </c>
      <c r="AE376" s="126">
        <v>9.6551724137931005E-2</v>
      </c>
      <c r="AF376" s="126">
        <v>3.2183908045976997E-2</v>
      </c>
      <c r="AG376" s="126">
        <v>9.8850574712643718E-2</v>
      </c>
      <c r="AH376" s="126">
        <v>1.37931034482759E-2</v>
      </c>
      <c r="AI376" s="126">
        <v>7.1264367816091995E-2</v>
      </c>
      <c r="AJ376" s="126">
        <v>3.6781609195402298E-2</v>
      </c>
      <c r="AK376" s="126">
        <v>0</v>
      </c>
      <c r="AL376" s="126">
        <v>0</v>
      </c>
      <c r="AM376" s="126"/>
    </row>
    <row r="377" spans="1:39">
      <c r="A377" s="126" t="s">
        <v>760</v>
      </c>
      <c r="B377" s="126" t="s">
        <v>761</v>
      </c>
      <c r="C377" s="126" t="s">
        <v>1715</v>
      </c>
      <c r="D377" s="126" t="s">
        <v>17</v>
      </c>
      <c r="E377" s="126">
        <v>0</v>
      </c>
      <c r="F377" s="126"/>
      <c r="G377" s="126"/>
      <c r="H377" s="126"/>
      <c r="I377" s="126"/>
      <c r="J377" s="126">
        <v>0</v>
      </c>
      <c r="K377" s="126" t="s">
        <v>18</v>
      </c>
      <c r="L377" s="126"/>
      <c r="M377" s="126">
        <v>0</v>
      </c>
      <c r="N377" s="126" t="s">
        <v>18</v>
      </c>
      <c r="O377" s="126"/>
      <c r="P377" s="126">
        <v>0</v>
      </c>
      <c r="Q377" s="126" t="s">
        <v>18</v>
      </c>
      <c r="R377" s="126"/>
      <c r="S377" s="126" t="s">
        <v>18</v>
      </c>
      <c r="T377" s="126" t="s">
        <v>1710</v>
      </c>
      <c r="U377" s="126"/>
      <c r="V377" s="126"/>
      <c r="W377" s="126" t="s">
        <v>29</v>
      </c>
      <c r="X377" s="126">
        <v>3.5714285714285694</v>
      </c>
      <c r="Y377" s="126">
        <v>28</v>
      </c>
      <c r="Z377" s="126"/>
      <c r="AA377" s="126">
        <v>0.78571428571428603</v>
      </c>
      <c r="AB377" s="126">
        <v>0</v>
      </c>
      <c r="AC377" s="126">
        <v>0</v>
      </c>
      <c r="AD377" s="126">
        <v>0.107142857142857</v>
      </c>
      <c r="AE377" s="126">
        <v>0</v>
      </c>
      <c r="AF377" s="126">
        <v>0</v>
      </c>
      <c r="AG377" s="126">
        <v>3.5714285714285698E-2</v>
      </c>
      <c r="AH377" s="126">
        <v>3.5714285714285698E-2</v>
      </c>
      <c r="AI377" s="126">
        <v>3.5714285714285698E-2</v>
      </c>
      <c r="AJ377" s="126">
        <v>0</v>
      </c>
      <c r="AK377" s="126">
        <v>0</v>
      </c>
      <c r="AL377" s="126">
        <v>0</v>
      </c>
      <c r="AM377" s="126"/>
    </row>
    <row r="378" spans="1:39">
      <c r="A378" s="126" t="s">
        <v>738</v>
      </c>
      <c r="B378" s="126" t="s">
        <v>739</v>
      </c>
      <c r="C378" s="126" t="s">
        <v>1715</v>
      </c>
      <c r="D378" s="126" t="s">
        <v>17</v>
      </c>
      <c r="E378" s="126">
        <v>4</v>
      </c>
      <c r="F378" s="126">
        <v>0.89</v>
      </c>
      <c r="G378" s="126">
        <v>0.33333333333333298</v>
      </c>
      <c r="H378" s="126">
        <v>0.66666666666666696</v>
      </c>
      <c r="I378" s="126">
        <v>0</v>
      </c>
      <c r="J378" s="126">
        <v>0</v>
      </c>
      <c r="K378" s="126" t="s">
        <v>18</v>
      </c>
      <c r="L378" s="126"/>
      <c r="M378" s="126">
        <v>0</v>
      </c>
      <c r="N378" s="126" t="s">
        <v>18</v>
      </c>
      <c r="O378" s="126"/>
      <c r="P378" s="126">
        <v>3</v>
      </c>
      <c r="Q378" s="126" t="s">
        <v>25</v>
      </c>
      <c r="R378" s="126">
        <v>0.89</v>
      </c>
      <c r="S378" s="126" t="s">
        <v>28</v>
      </c>
      <c r="T378" s="126" t="s">
        <v>1715</v>
      </c>
      <c r="U378" s="126">
        <v>4</v>
      </c>
      <c r="V378" s="126"/>
      <c r="W378" s="126" t="s">
        <v>31</v>
      </c>
      <c r="X378" s="126">
        <v>3.1069811320754699</v>
      </c>
      <c r="Y378" s="126">
        <v>318</v>
      </c>
      <c r="Z378" s="126">
        <v>4</v>
      </c>
      <c r="AA378" s="126">
        <v>0.37106918238993702</v>
      </c>
      <c r="AB378" s="126">
        <v>0.14150943396226401</v>
      </c>
      <c r="AC378" s="126">
        <v>0.138364779874214</v>
      </c>
      <c r="AD378" s="126">
        <v>0.128930817610063</v>
      </c>
      <c r="AE378" s="126">
        <v>4.08805031446541E-2</v>
      </c>
      <c r="AF378" s="126">
        <v>2.51572327044025E-2</v>
      </c>
      <c r="AG378" s="126">
        <v>3.1446540880503103E-2</v>
      </c>
      <c r="AH378" s="126">
        <v>2.51572327044025E-2</v>
      </c>
      <c r="AI378" s="126">
        <v>3.1446540880503103E-2</v>
      </c>
      <c r="AJ378" s="126">
        <v>5.0314465408804999E-2</v>
      </c>
      <c r="AK378" s="126">
        <v>0</v>
      </c>
      <c r="AL378" s="126">
        <v>0</v>
      </c>
      <c r="AM378" s="126"/>
    </row>
    <row r="379" spans="1:39">
      <c r="A379" s="126" t="s">
        <v>740</v>
      </c>
      <c r="B379" s="126" t="s">
        <v>741</v>
      </c>
      <c r="C379" s="126" t="s">
        <v>1715</v>
      </c>
      <c r="D379" s="126" t="s">
        <v>17</v>
      </c>
      <c r="E379" s="126">
        <v>5</v>
      </c>
      <c r="F379" s="126">
        <v>3.5533333333333301</v>
      </c>
      <c r="G379" s="126">
        <v>1</v>
      </c>
      <c r="H379" s="126">
        <v>0</v>
      </c>
      <c r="I379" s="126">
        <v>0</v>
      </c>
      <c r="J379" s="126">
        <v>0</v>
      </c>
      <c r="K379" s="126" t="s">
        <v>18</v>
      </c>
      <c r="L379" s="126"/>
      <c r="M379" s="126">
        <v>0</v>
      </c>
      <c r="N379" s="126" t="s">
        <v>18</v>
      </c>
      <c r="O379" s="126"/>
      <c r="P379" s="126">
        <v>3</v>
      </c>
      <c r="Q379" s="126" t="s">
        <v>29</v>
      </c>
      <c r="R379" s="126">
        <v>3.5533333333333301</v>
      </c>
      <c r="S379" s="126" t="s">
        <v>30</v>
      </c>
      <c r="T379" s="126" t="s">
        <v>1712</v>
      </c>
      <c r="U379" s="126">
        <v>3.5</v>
      </c>
      <c r="V379" s="126"/>
      <c r="W379" s="126" t="s">
        <v>30</v>
      </c>
      <c r="X379" s="126">
        <v>3.4766282420749306</v>
      </c>
      <c r="Y379" s="126">
        <v>347</v>
      </c>
      <c r="Z379" s="126">
        <v>5</v>
      </c>
      <c r="AA379" s="126">
        <v>0.72046109510086498</v>
      </c>
      <c r="AB379" s="126">
        <v>6.9164265129683003E-2</v>
      </c>
      <c r="AC379" s="126">
        <v>2.59365994236311E-2</v>
      </c>
      <c r="AD379" s="126">
        <v>5.1873198847262297E-2</v>
      </c>
      <c r="AE379" s="126">
        <v>1.4409221902017299E-2</v>
      </c>
      <c r="AF379" s="126">
        <v>8.6455331412103806E-3</v>
      </c>
      <c r="AG379" s="126">
        <v>1.7291066282420799E-2</v>
      </c>
      <c r="AH379" s="126">
        <v>5.7636887608069204E-3</v>
      </c>
      <c r="AI379" s="126">
        <v>2.59365994236311E-2</v>
      </c>
      <c r="AJ379" s="126">
        <v>1.7291066282420799E-2</v>
      </c>
      <c r="AK379" s="126">
        <v>0</v>
      </c>
      <c r="AL379" s="126">
        <v>0</v>
      </c>
      <c r="AM379" s="126"/>
    </row>
    <row r="380" spans="1:39">
      <c r="A380" s="126" t="s">
        <v>742</v>
      </c>
      <c r="B380" s="126" t="s">
        <v>743</v>
      </c>
      <c r="C380" s="126" t="s">
        <v>1715</v>
      </c>
      <c r="D380" s="126" t="s">
        <v>17</v>
      </c>
      <c r="E380" s="126">
        <v>3</v>
      </c>
      <c r="F380" s="126">
        <v>0</v>
      </c>
      <c r="G380" s="126">
        <v>0</v>
      </c>
      <c r="H380" s="126">
        <v>1</v>
      </c>
      <c r="I380" s="126">
        <v>0</v>
      </c>
      <c r="J380" s="126">
        <v>0</v>
      </c>
      <c r="K380" s="126" t="s">
        <v>18</v>
      </c>
      <c r="L380" s="126"/>
      <c r="M380" s="126">
        <v>0</v>
      </c>
      <c r="N380" s="126" t="s">
        <v>18</v>
      </c>
      <c r="O380" s="126"/>
      <c r="P380" s="126">
        <v>0</v>
      </c>
      <c r="Q380" s="126" t="s">
        <v>18</v>
      </c>
      <c r="R380" s="126"/>
      <c r="S380" s="126" t="s">
        <v>21</v>
      </c>
      <c r="T380" s="126" t="s">
        <v>1712</v>
      </c>
      <c r="U380" s="126">
        <v>1.835</v>
      </c>
      <c r="V380" s="126"/>
      <c r="W380" s="126" t="s">
        <v>29</v>
      </c>
      <c r="X380" s="126">
        <v>3.5427272727272694</v>
      </c>
      <c r="Y380" s="126">
        <v>242</v>
      </c>
      <c r="Z380" s="126">
        <v>3</v>
      </c>
      <c r="AA380" s="126">
        <v>0.73140495867768596</v>
      </c>
      <c r="AB380" s="126">
        <v>5.3719008264462798E-2</v>
      </c>
      <c r="AC380" s="126">
        <v>4.1322314049586799E-2</v>
      </c>
      <c r="AD380" s="126">
        <v>4.5454545454545497E-2</v>
      </c>
      <c r="AE380" s="126">
        <v>1.6528925619834701E-2</v>
      </c>
      <c r="AF380" s="126">
        <v>2.0661157024793399E-2</v>
      </c>
      <c r="AG380" s="126">
        <v>2.4793388429752101E-2</v>
      </c>
      <c r="AH380" s="126">
        <v>4.1322314049586804E-3</v>
      </c>
      <c r="AI380" s="126">
        <v>1.6528925619834701E-2</v>
      </c>
      <c r="AJ380" s="126">
        <v>4.1322314049586799E-2</v>
      </c>
      <c r="AK380" s="126">
        <v>0</v>
      </c>
      <c r="AL380" s="126">
        <v>0</v>
      </c>
      <c r="AM380" s="126"/>
    </row>
    <row r="381" spans="1:39">
      <c r="A381" s="126" t="s">
        <v>744</v>
      </c>
      <c r="B381" s="126" t="s">
        <v>745</v>
      </c>
      <c r="C381" s="126" t="s">
        <v>1715</v>
      </c>
      <c r="D381" s="126" t="s">
        <v>17</v>
      </c>
      <c r="E381" s="126">
        <v>12</v>
      </c>
      <c r="F381" s="126">
        <v>0.684751788268956</v>
      </c>
      <c r="G381" s="126">
        <v>0.5</v>
      </c>
      <c r="H381" s="126">
        <v>0.2</v>
      </c>
      <c r="I381" s="126">
        <v>0.3</v>
      </c>
      <c r="J381" s="126">
        <v>2</v>
      </c>
      <c r="K381" s="126" t="s">
        <v>33</v>
      </c>
      <c r="L381" s="126" t="s">
        <v>1732</v>
      </c>
      <c r="M381" s="126">
        <v>1</v>
      </c>
      <c r="N381" s="126" t="s">
        <v>25</v>
      </c>
      <c r="O381" s="126" t="s">
        <v>1715</v>
      </c>
      <c r="P381" s="126">
        <v>3</v>
      </c>
      <c r="Q381" s="126" t="s">
        <v>33</v>
      </c>
      <c r="R381" s="126">
        <v>2.3333333333333299</v>
      </c>
      <c r="S381" s="126" t="s">
        <v>33</v>
      </c>
      <c r="T381" s="126" t="s">
        <v>1715</v>
      </c>
      <c r="U381" s="126">
        <v>2.33</v>
      </c>
      <c r="V381" s="126"/>
      <c r="W381" s="126" t="s">
        <v>30</v>
      </c>
      <c r="X381" s="126">
        <v>3.32851549755302</v>
      </c>
      <c r="Y381" s="126">
        <v>613</v>
      </c>
      <c r="Z381" s="126">
        <v>12</v>
      </c>
      <c r="AA381" s="126">
        <v>0.54812398042414401</v>
      </c>
      <c r="AB381" s="126">
        <v>0.11745513866231599</v>
      </c>
      <c r="AC381" s="126">
        <v>9.4616639477977202E-2</v>
      </c>
      <c r="AD381" s="126">
        <v>6.3621533442088096E-2</v>
      </c>
      <c r="AE381" s="126">
        <v>2.4469820554649295E-2</v>
      </c>
      <c r="AF381" s="126">
        <v>2.4469820554649295E-2</v>
      </c>
      <c r="AG381" s="126">
        <v>3.0995106035889099E-2</v>
      </c>
      <c r="AH381" s="126">
        <v>1.46818923327896E-2</v>
      </c>
      <c r="AI381" s="126">
        <v>2.9363784665579099E-2</v>
      </c>
      <c r="AJ381" s="126">
        <v>4.0783034257748797E-2</v>
      </c>
      <c r="AK381" s="126">
        <v>0</v>
      </c>
      <c r="AL381" s="126">
        <v>0</v>
      </c>
      <c r="AM381" s="126"/>
    </row>
    <row r="382" spans="1:39">
      <c r="A382" s="126" t="s">
        <v>746</v>
      </c>
      <c r="B382" s="126" t="s">
        <v>747</v>
      </c>
      <c r="C382" s="126" t="s">
        <v>1715</v>
      </c>
      <c r="D382" s="126" t="s">
        <v>17</v>
      </c>
      <c r="E382" s="126">
        <v>0</v>
      </c>
      <c r="F382" s="126"/>
      <c r="G382" s="126"/>
      <c r="H382" s="126"/>
      <c r="I382" s="126"/>
      <c r="J382" s="126">
        <v>0</v>
      </c>
      <c r="K382" s="126" t="s">
        <v>18</v>
      </c>
      <c r="L382" s="126"/>
      <c r="M382" s="126">
        <v>0</v>
      </c>
      <c r="N382" s="126" t="s">
        <v>18</v>
      </c>
      <c r="O382" s="126"/>
      <c r="P382" s="126">
        <v>0</v>
      </c>
      <c r="Q382" s="126" t="s">
        <v>18</v>
      </c>
      <c r="R382" s="126"/>
      <c r="S382" s="126" t="s">
        <v>18</v>
      </c>
      <c r="T382" s="126" t="s">
        <v>1710</v>
      </c>
      <c r="U382" s="126"/>
      <c r="V382" s="126"/>
      <c r="W382" s="126" t="s">
        <v>31</v>
      </c>
      <c r="X382" s="126">
        <v>3.0944615384615402</v>
      </c>
      <c r="Y382" s="126">
        <v>195</v>
      </c>
      <c r="Z382" s="126"/>
      <c r="AA382" s="126">
        <v>0.38974358974359002</v>
      </c>
      <c r="AB382" s="126">
        <v>0.19487179487179501</v>
      </c>
      <c r="AC382" s="126">
        <v>9.7435897435897395E-2</v>
      </c>
      <c r="AD382" s="126">
        <v>7.1794871794871803E-2</v>
      </c>
      <c r="AE382" s="126">
        <v>5.1282051282051301E-2</v>
      </c>
      <c r="AF382" s="126">
        <v>1.5384615384615399E-2</v>
      </c>
      <c r="AG382" s="126">
        <v>4.1025641025640998E-2</v>
      </c>
      <c r="AH382" s="126">
        <v>2.5641025641025599E-2</v>
      </c>
      <c r="AI382" s="126">
        <v>3.5897435897435902E-2</v>
      </c>
      <c r="AJ382" s="126">
        <v>5.1282051282051301E-2</v>
      </c>
      <c r="AK382" s="126">
        <v>0</v>
      </c>
      <c r="AL382" s="126">
        <v>0</v>
      </c>
      <c r="AM382" s="126"/>
    </row>
    <row r="383" spans="1:39">
      <c r="A383" s="126" t="s">
        <v>1558</v>
      </c>
      <c r="B383" s="126" t="s">
        <v>1854</v>
      </c>
      <c r="C383" s="126" t="s">
        <v>1715</v>
      </c>
      <c r="D383" s="126" t="s">
        <v>17</v>
      </c>
      <c r="E383" s="126">
        <v>0</v>
      </c>
      <c r="F383" s="126"/>
      <c r="G383" s="126"/>
      <c r="H383" s="126"/>
      <c r="I383" s="126"/>
      <c r="J383" s="126">
        <v>0</v>
      </c>
      <c r="K383" s="126" t="s">
        <v>18</v>
      </c>
      <c r="L383" s="126"/>
      <c r="M383" s="126">
        <v>0</v>
      </c>
      <c r="N383" s="126" t="s">
        <v>18</v>
      </c>
      <c r="O383" s="126"/>
      <c r="P383" s="126">
        <v>0</v>
      </c>
      <c r="Q383" s="126" t="s">
        <v>18</v>
      </c>
      <c r="R383" s="126"/>
      <c r="S383" s="126" t="s">
        <v>18</v>
      </c>
      <c r="T383" s="126" t="s">
        <v>1710</v>
      </c>
      <c r="U383" s="126"/>
      <c r="V383" s="126"/>
      <c r="W383" s="126" t="s">
        <v>29</v>
      </c>
      <c r="X383" s="126">
        <v>3.5803703703703702</v>
      </c>
      <c r="Y383" s="126">
        <v>27</v>
      </c>
      <c r="Z383" s="126"/>
      <c r="AA383" s="126">
        <v>0.66666666666666696</v>
      </c>
      <c r="AB383" s="126">
        <v>7.4074074074074098E-2</v>
      </c>
      <c r="AC383" s="126">
        <v>3.7037037037037E-2</v>
      </c>
      <c r="AD383" s="126">
        <v>0.148148148148148</v>
      </c>
      <c r="AE383" s="126">
        <v>0</v>
      </c>
      <c r="AF383" s="126">
        <v>0</v>
      </c>
      <c r="AG383" s="126">
        <v>3.7037037037037E-2</v>
      </c>
      <c r="AH383" s="126">
        <v>0</v>
      </c>
      <c r="AI383" s="126">
        <v>0</v>
      </c>
      <c r="AJ383" s="126">
        <v>3.7037037037037E-2</v>
      </c>
      <c r="AK383" s="126">
        <v>0</v>
      </c>
      <c r="AL383" s="126">
        <v>0</v>
      </c>
      <c r="AM383" s="126"/>
    </row>
    <row r="384" spans="1:39">
      <c r="A384" s="126" t="s">
        <v>748</v>
      </c>
      <c r="B384" s="126" t="s">
        <v>749</v>
      </c>
      <c r="C384" s="126" t="s">
        <v>1715</v>
      </c>
      <c r="D384" s="126" t="s">
        <v>17</v>
      </c>
      <c r="E384" s="126">
        <v>0</v>
      </c>
      <c r="F384" s="126"/>
      <c r="G384" s="126"/>
      <c r="H384" s="126"/>
      <c r="I384" s="126"/>
      <c r="J384" s="126">
        <v>0</v>
      </c>
      <c r="K384" s="126" t="s">
        <v>18</v>
      </c>
      <c r="L384" s="126"/>
      <c r="M384" s="126">
        <v>0</v>
      </c>
      <c r="N384" s="126" t="s">
        <v>18</v>
      </c>
      <c r="O384" s="126"/>
      <c r="P384" s="126">
        <v>0</v>
      </c>
      <c r="Q384" s="126" t="s">
        <v>18</v>
      </c>
      <c r="R384" s="126"/>
      <c r="S384" s="126" t="s">
        <v>18</v>
      </c>
      <c r="T384" s="126" t="s">
        <v>1710</v>
      </c>
      <c r="U384" s="126"/>
      <c r="V384" s="126"/>
      <c r="W384" s="126" t="s">
        <v>30</v>
      </c>
      <c r="X384" s="126">
        <v>3.25</v>
      </c>
      <c r="Y384" s="126">
        <v>16</v>
      </c>
      <c r="Z384" s="126"/>
      <c r="AA384" s="126">
        <v>0.8125</v>
      </c>
      <c r="AB384" s="126">
        <v>0</v>
      </c>
      <c r="AC384" s="126">
        <v>0</v>
      </c>
      <c r="AD384" s="126">
        <v>0</v>
      </c>
      <c r="AE384" s="126">
        <v>0</v>
      </c>
      <c r="AF384" s="126">
        <v>0</v>
      </c>
      <c r="AG384" s="126">
        <v>0</v>
      </c>
      <c r="AH384" s="126">
        <v>0</v>
      </c>
      <c r="AI384" s="126">
        <v>0</v>
      </c>
      <c r="AJ384" s="126">
        <v>0.125</v>
      </c>
      <c r="AK384" s="126">
        <v>0</v>
      </c>
      <c r="AL384" s="126">
        <v>0</v>
      </c>
      <c r="AM384" s="126"/>
    </row>
    <row r="385" spans="1:39">
      <c r="A385" s="126" t="s">
        <v>750</v>
      </c>
      <c r="B385" s="126" t="s">
        <v>751</v>
      </c>
      <c r="C385" s="126" t="s">
        <v>1715</v>
      </c>
      <c r="D385" s="126" t="s">
        <v>17</v>
      </c>
      <c r="E385" s="126">
        <v>0</v>
      </c>
      <c r="F385" s="126"/>
      <c r="G385" s="126"/>
      <c r="H385" s="126"/>
      <c r="I385" s="126"/>
      <c r="J385" s="126">
        <v>0</v>
      </c>
      <c r="K385" s="126" t="s">
        <v>18</v>
      </c>
      <c r="L385" s="126"/>
      <c r="M385" s="126">
        <v>0</v>
      </c>
      <c r="N385" s="126" t="s">
        <v>18</v>
      </c>
      <c r="O385" s="126"/>
      <c r="P385" s="126">
        <v>0</v>
      </c>
      <c r="Q385" s="126" t="s">
        <v>18</v>
      </c>
      <c r="R385" s="126"/>
      <c r="S385" s="126" t="s">
        <v>18</v>
      </c>
      <c r="T385" s="126" t="s">
        <v>1710</v>
      </c>
      <c r="U385" s="126"/>
      <c r="V385" s="126"/>
      <c r="W385" s="126" t="s">
        <v>28</v>
      </c>
      <c r="X385" s="126">
        <v>3.98435294117647</v>
      </c>
      <c r="Y385" s="126">
        <v>85</v>
      </c>
      <c r="Z385" s="126"/>
      <c r="AA385" s="126">
        <v>0.96470588235294097</v>
      </c>
      <c r="AB385" s="126">
        <v>2.3529411764705899E-2</v>
      </c>
      <c r="AC385" s="126">
        <v>1.1764705882352899E-2</v>
      </c>
      <c r="AD385" s="126">
        <v>0</v>
      </c>
      <c r="AE385" s="126">
        <v>0</v>
      </c>
      <c r="AF385" s="126">
        <v>0</v>
      </c>
      <c r="AG385" s="126">
        <v>0</v>
      </c>
      <c r="AH385" s="126">
        <v>0</v>
      </c>
      <c r="AI385" s="126">
        <v>0</v>
      </c>
      <c r="AJ385" s="126">
        <v>0</v>
      </c>
      <c r="AK385" s="126">
        <v>0</v>
      </c>
      <c r="AL385" s="126">
        <v>0</v>
      </c>
      <c r="AM385" s="126"/>
    </row>
    <row r="386" spans="1:39">
      <c r="A386" s="126" t="s">
        <v>752</v>
      </c>
      <c r="B386" s="126" t="s">
        <v>753</v>
      </c>
      <c r="C386" s="126" t="s">
        <v>1715</v>
      </c>
      <c r="D386" s="126" t="s">
        <v>17</v>
      </c>
      <c r="E386" s="126">
        <v>0</v>
      </c>
      <c r="F386" s="126"/>
      <c r="G386" s="126"/>
      <c r="H386" s="126"/>
      <c r="I386" s="126"/>
      <c r="J386" s="126">
        <v>0</v>
      </c>
      <c r="K386" s="126" t="s">
        <v>18</v>
      </c>
      <c r="L386" s="126"/>
      <c r="M386" s="126">
        <v>0</v>
      </c>
      <c r="N386" s="126" t="s">
        <v>18</v>
      </c>
      <c r="O386" s="126"/>
      <c r="P386" s="126">
        <v>0</v>
      </c>
      <c r="Q386" s="126" t="s">
        <v>18</v>
      </c>
      <c r="R386" s="126"/>
      <c r="S386" s="126" t="s">
        <v>18</v>
      </c>
      <c r="T386" s="126" t="s">
        <v>1710</v>
      </c>
      <c r="U386" s="126"/>
      <c r="V386" s="126"/>
      <c r="W386" s="126" t="s">
        <v>29</v>
      </c>
      <c r="X386" s="126">
        <v>3.7178823529411802</v>
      </c>
      <c r="Y386" s="126">
        <v>85</v>
      </c>
      <c r="Z386" s="126"/>
      <c r="AA386" s="126">
        <v>0.76470588235294101</v>
      </c>
      <c r="AB386" s="126">
        <v>9.41176470588235E-2</v>
      </c>
      <c r="AC386" s="126">
        <v>2.3529411764705899E-2</v>
      </c>
      <c r="AD386" s="126">
        <v>4.7058823529411799E-2</v>
      </c>
      <c r="AE386" s="126">
        <v>1.1764705882352899E-2</v>
      </c>
      <c r="AF386" s="126">
        <v>1.1764705882352899E-2</v>
      </c>
      <c r="AG386" s="126">
        <v>1.1764705882352899E-2</v>
      </c>
      <c r="AH386" s="126">
        <v>1.1764705882352899E-2</v>
      </c>
      <c r="AI386" s="126">
        <v>0</v>
      </c>
      <c r="AJ386" s="126">
        <v>2.3529411764705899E-2</v>
      </c>
      <c r="AK386" s="126">
        <v>0</v>
      </c>
      <c r="AL386" s="126">
        <v>0</v>
      </c>
      <c r="AM386" s="126"/>
    </row>
    <row r="387" spans="1:39">
      <c r="A387" s="126" t="s">
        <v>754</v>
      </c>
      <c r="B387" s="126" t="s">
        <v>755</v>
      </c>
      <c r="C387" s="126" t="s">
        <v>1711</v>
      </c>
      <c r="D387" s="126" t="s">
        <v>17</v>
      </c>
      <c r="E387" s="126">
        <v>1</v>
      </c>
      <c r="F387" s="126">
        <v>4</v>
      </c>
      <c r="G387" s="126">
        <v>1</v>
      </c>
      <c r="H387" s="126">
        <v>0</v>
      </c>
      <c r="I387" s="126">
        <v>0</v>
      </c>
      <c r="J387" s="126">
        <v>0</v>
      </c>
      <c r="K387" s="126" t="s">
        <v>18</v>
      </c>
      <c r="L387" s="126"/>
      <c r="M387" s="126">
        <v>0</v>
      </c>
      <c r="N387" s="126" t="s">
        <v>18</v>
      </c>
      <c r="O387" s="126"/>
      <c r="P387" s="126">
        <v>1</v>
      </c>
      <c r="Q387" s="126" t="s">
        <v>28</v>
      </c>
      <c r="R387" s="126">
        <v>4</v>
      </c>
      <c r="S387" s="126" t="s">
        <v>18</v>
      </c>
      <c r="T387" s="126" t="s">
        <v>1710</v>
      </c>
      <c r="U387" s="126"/>
      <c r="V387" s="126"/>
      <c r="W387" s="126" t="s">
        <v>30</v>
      </c>
      <c r="X387" s="126">
        <v>3.3980689655172398</v>
      </c>
      <c r="Y387" s="126">
        <v>145</v>
      </c>
      <c r="Z387" s="126">
        <v>1</v>
      </c>
      <c r="AA387" s="126">
        <v>0.42758620689655202</v>
      </c>
      <c r="AB387" s="126">
        <v>0.17931034482758601</v>
      </c>
      <c r="AC387" s="126">
        <v>9.6551724137931005E-2</v>
      </c>
      <c r="AD387" s="126">
        <v>0.12413793103448301</v>
      </c>
      <c r="AE387" s="126">
        <v>6.8965517241379296E-2</v>
      </c>
      <c r="AF387" s="126">
        <v>4.13793103448276E-2</v>
      </c>
      <c r="AG387" s="126">
        <v>2.7586206896551699E-2</v>
      </c>
      <c r="AH387" s="126">
        <v>0</v>
      </c>
      <c r="AI387" s="126">
        <v>2.7586206896551699E-2</v>
      </c>
      <c r="AJ387" s="126">
        <v>6.8965517241379301E-3</v>
      </c>
      <c r="AK387" s="126">
        <v>0</v>
      </c>
      <c r="AL387" s="126">
        <v>0</v>
      </c>
      <c r="AM387" s="126"/>
    </row>
    <row r="388" spans="1:39">
      <c r="A388" s="126" t="s">
        <v>756</v>
      </c>
      <c r="B388" s="126" t="s">
        <v>757</v>
      </c>
      <c r="C388" s="126" t="s">
        <v>1711</v>
      </c>
      <c r="D388" s="126" t="s">
        <v>17</v>
      </c>
      <c r="E388" s="126">
        <v>1</v>
      </c>
      <c r="F388" s="126">
        <v>0</v>
      </c>
      <c r="G388" s="126">
        <v>0</v>
      </c>
      <c r="H388" s="126">
        <v>1</v>
      </c>
      <c r="I388" s="126">
        <v>0</v>
      </c>
      <c r="J388" s="126">
        <v>0</v>
      </c>
      <c r="K388" s="126" t="s">
        <v>18</v>
      </c>
      <c r="L388" s="126"/>
      <c r="M388" s="126">
        <v>0</v>
      </c>
      <c r="N388" s="126" t="s">
        <v>18</v>
      </c>
      <c r="O388" s="126"/>
      <c r="P388" s="126">
        <v>1</v>
      </c>
      <c r="Q388" s="126" t="s">
        <v>21</v>
      </c>
      <c r="R388" s="126">
        <v>2</v>
      </c>
      <c r="S388" s="126" t="s">
        <v>18</v>
      </c>
      <c r="T388" s="126" t="s">
        <v>1710</v>
      </c>
      <c r="U388" s="126"/>
      <c r="V388" s="126"/>
      <c r="W388" s="126" t="s">
        <v>30</v>
      </c>
      <c r="X388" s="126">
        <v>3.3375581395348801</v>
      </c>
      <c r="Y388" s="126">
        <v>86</v>
      </c>
      <c r="Z388" s="126">
        <v>1</v>
      </c>
      <c r="AA388" s="126">
        <v>0.337209302325581</v>
      </c>
      <c r="AB388" s="126">
        <v>0.209302325581395</v>
      </c>
      <c r="AC388" s="126">
        <v>0.13953488372093001</v>
      </c>
      <c r="AD388" s="126">
        <v>0.127906976744186</v>
      </c>
      <c r="AE388" s="126">
        <v>6.9767441860465101E-2</v>
      </c>
      <c r="AF388" s="126">
        <v>3.4883720930232599E-2</v>
      </c>
      <c r="AG388" s="126">
        <v>4.6511627906976702E-2</v>
      </c>
      <c r="AH388" s="126">
        <v>1.16279069767442E-2</v>
      </c>
      <c r="AI388" s="126">
        <v>2.32558139534884E-2</v>
      </c>
      <c r="AJ388" s="126">
        <v>0</v>
      </c>
      <c r="AK388" s="126">
        <v>0</v>
      </c>
      <c r="AL388" s="126">
        <v>0</v>
      </c>
      <c r="AM388" s="126"/>
    </row>
    <row r="389" spans="1:39">
      <c r="A389" s="126" t="s">
        <v>758</v>
      </c>
      <c r="B389" s="126" t="s">
        <v>759</v>
      </c>
      <c r="C389" s="126" t="s">
        <v>1711</v>
      </c>
      <c r="D389" s="126" t="s">
        <v>17</v>
      </c>
      <c r="E389" s="126">
        <v>1</v>
      </c>
      <c r="F389" s="126">
        <v>0</v>
      </c>
      <c r="G389" s="126">
        <v>0</v>
      </c>
      <c r="H389" s="126">
        <v>1</v>
      </c>
      <c r="I389" s="126">
        <v>0</v>
      </c>
      <c r="J389" s="126">
        <v>0</v>
      </c>
      <c r="K389" s="126" t="s">
        <v>18</v>
      </c>
      <c r="L389" s="126"/>
      <c r="M389" s="126">
        <v>1</v>
      </c>
      <c r="N389" s="126" t="s">
        <v>21</v>
      </c>
      <c r="O389" s="126" t="s">
        <v>1712</v>
      </c>
      <c r="P389" s="126">
        <v>0</v>
      </c>
      <c r="Q389" s="126" t="s">
        <v>18</v>
      </c>
      <c r="R389" s="126"/>
      <c r="S389" s="126" t="s">
        <v>18</v>
      </c>
      <c r="T389" s="126" t="s">
        <v>1710</v>
      </c>
      <c r="U389" s="126"/>
      <c r="V389" s="126"/>
      <c r="W389" s="126" t="s">
        <v>31</v>
      </c>
      <c r="X389" s="126">
        <v>3.0939024390243901</v>
      </c>
      <c r="Y389" s="126">
        <v>82</v>
      </c>
      <c r="Z389" s="126">
        <v>1</v>
      </c>
      <c r="AA389" s="126">
        <v>0.17073170731707299</v>
      </c>
      <c r="AB389" s="126">
        <v>0.24390243902438999</v>
      </c>
      <c r="AC389" s="126">
        <v>0.12195121951219499</v>
      </c>
      <c r="AD389" s="126">
        <v>0.219512195121951</v>
      </c>
      <c r="AE389" s="126">
        <v>6.0975609756097601E-2</v>
      </c>
      <c r="AF389" s="126">
        <v>6.0975609756097601E-2</v>
      </c>
      <c r="AG389" s="126">
        <v>6.0975609756097601E-2</v>
      </c>
      <c r="AH389" s="126">
        <v>2.4390243902439001E-2</v>
      </c>
      <c r="AI389" s="126">
        <v>3.65853658536585E-2</v>
      </c>
      <c r="AJ389" s="126">
        <v>0</v>
      </c>
      <c r="AK389" s="126">
        <v>0</v>
      </c>
      <c r="AL389" s="126">
        <v>0</v>
      </c>
      <c r="AM389" s="126"/>
    </row>
    <row r="390" spans="1:39">
      <c r="A390" s="126" t="s">
        <v>16</v>
      </c>
      <c r="B390" s="126" t="s">
        <v>762</v>
      </c>
      <c r="C390" s="126" t="s">
        <v>1711</v>
      </c>
      <c r="D390" s="126" t="s">
        <v>17</v>
      </c>
      <c r="E390" s="126">
        <v>56</v>
      </c>
      <c r="F390" s="126">
        <v>1.4526190476190499</v>
      </c>
      <c r="G390" s="126">
        <v>0.59523809523809501</v>
      </c>
      <c r="H390" s="126">
        <v>0.38095238095238099</v>
      </c>
      <c r="I390" s="126">
        <v>2.3809523809523801E-2</v>
      </c>
      <c r="J390" s="126">
        <v>0</v>
      </c>
      <c r="K390" s="126" t="s">
        <v>18</v>
      </c>
      <c r="L390" s="126"/>
      <c r="M390" s="126">
        <v>3</v>
      </c>
      <c r="N390" s="126" t="s">
        <v>28</v>
      </c>
      <c r="O390" s="126" t="s">
        <v>1739</v>
      </c>
      <c r="P390" s="126">
        <v>40</v>
      </c>
      <c r="Q390" s="126" t="s">
        <v>21</v>
      </c>
      <c r="R390" s="126">
        <v>1.6167499999999999</v>
      </c>
      <c r="S390" s="126" t="s">
        <v>21</v>
      </c>
      <c r="T390" s="126" t="s">
        <v>1973</v>
      </c>
      <c r="U390" s="126">
        <v>2.1209090909090902</v>
      </c>
      <c r="V390" s="126"/>
      <c r="W390" s="126" t="s">
        <v>32</v>
      </c>
      <c r="X390" s="126">
        <v>2.7478838174273901</v>
      </c>
      <c r="Y390" s="126">
        <v>1446</v>
      </c>
      <c r="Z390" s="126">
        <v>58</v>
      </c>
      <c r="AA390" s="126">
        <v>0.317427385892116</v>
      </c>
      <c r="AB390" s="126">
        <v>0.146611341632089</v>
      </c>
      <c r="AC390" s="126">
        <v>7.1922544951590603E-2</v>
      </c>
      <c r="AD390" s="126">
        <v>0.11410788381742699</v>
      </c>
      <c r="AE390" s="126">
        <v>4.2876901798063603E-2</v>
      </c>
      <c r="AF390" s="126">
        <v>2.6279391424619599E-2</v>
      </c>
      <c r="AG390" s="126">
        <v>7.67634854771784E-2</v>
      </c>
      <c r="AH390" s="126">
        <v>2.3513139695712299E-2</v>
      </c>
      <c r="AI390" s="126">
        <v>0.114799446749654</v>
      </c>
      <c r="AJ390" s="126">
        <v>5.2558782849239302E-2</v>
      </c>
      <c r="AK390" s="126">
        <v>2.7662517289073294E-3</v>
      </c>
      <c r="AL390" s="126">
        <v>0</v>
      </c>
      <c r="AM390" s="126"/>
    </row>
    <row r="391" spans="1:39">
      <c r="A391" s="126" t="s">
        <v>763</v>
      </c>
      <c r="B391" s="126" t="s">
        <v>764</v>
      </c>
      <c r="C391" s="126" t="s">
        <v>1711</v>
      </c>
      <c r="D391" s="126" t="s">
        <v>17</v>
      </c>
      <c r="E391" s="126">
        <v>65</v>
      </c>
      <c r="F391" s="126">
        <v>1.77101207590569</v>
      </c>
      <c r="G391" s="126">
        <v>0.680851063829787</v>
      </c>
      <c r="H391" s="126">
        <v>0.25531914893617003</v>
      </c>
      <c r="I391" s="126">
        <v>6.3829787234042604E-2</v>
      </c>
      <c r="J391" s="126">
        <v>0</v>
      </c>
      <c r="K391" s="126" t="s">
        <v>18</v>
      </c>
      <c r="L391" s="126"/>
      <c r="M391" s="126">
        <v>2</v>
      </c>
      <c r="N391" s="126" t="s">
        <v>21</v>
      </c>
      <c r="O391" s="126" t="s">
        <v>1712</v>
      </c>
      <c r="P391" s="126">
        <v>45</v>
      </c>
      <c r="Q391" s="126" t="s">
        <v>21</v>
      </c>
      <c r="R391" s="126">
        <v>1.9631111111111099</v>
      </c>
      <c r="S391" s="126" t="s">
        <v>33</v>
      </c>
      <c r="T391" s="126" t="s">
        <v>1952</v>
      </c>
      <c r="U391" s="126">
        <v>2.4049999999999998</v>
      </c>
      <c r="V391" s="126"/>
      <c r="W391" s="126" t="s">
        <v>31</v>
      </c>
      <c r="X391" s="126">
        <v>2.8534344827586202</v>
      </c>
      <c r="Y391" s="126">
        <v>1450</v>
      </c>
      <c r="Z391" s="126">
        <v>65</v>
      </c>
      <c r="AA391" s="126">
        <v>0.359310344827586</v>
      </c>
      <c r="AB391" s="126">
        <v>0.12620689655172401</v>
      </c>
      <c r="AC391" s="126">
        <v>9.1034482758620694E-2</v>
      </c>
      <c r="AD391" s="126">
        <v>0.12965517241379301</v>
      </c>
      <c r="AE391" s="126">
        <v>2.2758620689655201E-2</v>
      </c>
      <c r="AF391" s="126">
        <v>2.7586206896551699E-2</v>
      </c>
      <c r="AG391" s="126">
        <v>5.9310344827586202E-2</v>
      </c>
      <c r="AH391" s="126">
        <v>1.72413793103448E-2</v>
      </c>
      <c r="AI391" s="126">
        <v>0.113103448275862</v>
      </c>
      <c r="AJ391" s="126">
        <v>4.3448275862069001E-2</v>
      </c>
      <c r="AK391" s="126">
        <v>0</v>
      </c>
      <c r="AL391" s="126">
        <v>0</v>
      </c>
      <c r="AM391" s="126"/>
    </row>
    <row r="392" spans="1:39">
      <c r="A392" s="126" t="s">
        <v>23</v>
      </c>
      <c r="B392" s="126" t="s">
        <v>765</v>
      </c>
      <c r="C392" s="126" t="s">
        <v>1711</v>
      </c>
      <c r="D392" s="126" t="s">
        <v>17</v>
      </c>
      <c r="E392" s="126">
        <v>25</v>
      </c>
      <c r="F392" s="126">
        <v>2.8737499999999998</v>
      </c>
      <c r="G392" s="126">
        <v>0.875</v>
      </c>
      <c r="H392" s="126">
        <v>6.25E-2</v>
      </c>
      <c r="I392" s="126">
        <v>6.25E-2</v>
      </c>
      <c r="J392" s="126">
        <v>0</v>
      </c>
      <c r="K392" s="126" t="s">
        <v>18</v>
      </c>
      <c r="L392" s="126"/>
      <c r="M392" s="126">
        <v>3</v>
      </c>
      <c r="N392" s="126" t="s">
        <v>32</v>
      </c>
      <c r="O392" s="126" t="s">
        <v>1812</v>
      </c>
      <c r="P392" s="126">
        <v>14</v>
      </c>
      <c r="Q392" s="126" t="s">
        <v>31</v>
      </c>
      <c r="R392" s="126">
        <v>3.0942857142857099</v>
      </c>
      <c r="S392" s="126" t="s">
        <v>31</v>
      </c>
      <c r="T392" s="126" t="s">
        <v>1966</v>
      </c>
      <c r="U392" s="126">
        <v>2.8585714285714299</v>
      </c>
      <c r="V392" s="126"/>
      <c r="W392" s="126" t="s">
        <v>31</v>
      </c>
      <c r="X392" s="126">
        <v>3.06105046343975</v>
      </c>
      <c r="Y392" s="126">
        <v>971</v>
      </c>
      <c r="Z392" s="126">
        <v>27</v>
      </c>
      <c r="AA392" s="126">
        <v>0.404737384140062</v>
      </c>
      <c r="AB392" s="126">
        <v>0.170957775489186</v>
      </c>
      <c r="AC392" s="126">
        <v>0.10092687950566399</v>
      </c>
      <c r="AD392" s="126">
        <v>7.1060762100926905E-2</v>
      </c>
      <c r="AE392" s="126">
        <v>4.6343975283213198E-2</v>
      </c>
      <c r="AF392" s="126">
        <v>2.9866117404737401E-2</v>
      </c>
      <c r="AG392" s="126">
        <v>2.5746652935118401E-2</v>
      </c>
      <c r="AH392" s="126">
        <v>1.8537590113285301E-2</v>
      </c>
      <c r="AI392" s="126">
        <v>8.7538619979402682E-2</v>
      </c>
      <c r="AJ392" s="126">
        <v>4.1194644696189497E-2</v>
      </c>
      <c r="AK392" s="126">
        <v>1.02986611740474E-3</v>
      </c>
      <c r="AL392" s="126">
        <v>0</v>
      </c>
      <c r="AM392" s="126"/>
    </row>
    <row r="393" spans="1:39">
      <c r="A393" s="126" t="s">
        <v>766</v>
      </c>
      <c r="B393" s="126" t="s">
        <v>767</v>
      </c>
      <c r="C393" s="126" t="s">
        <v>1711</v>
      </c>
      <c r="D393" s="126" t="s">
        <v>17</v>
      </c>
      <c r="E393" s="126">
        <v>22</v>
      </c>
      <c r="F393" s="126">
        <v>2.0594117647058798</v>
      </c>
      <c r="G393" s="126">
        <v>0.58823529411764697</v>
      </c>
      <c r="H393" s="126">
        <v>0.41176470588235298</v>
      </c>
      <c r="I393" s="126">
        <v>0</v>
      </c>
      <c r="J393" s="126">
        <v>0</v>
      </c>
      <c r="K393" s="126" t="s">
        <v>18</v>
      </c>
      <c r="L393" s="126"/>
      <c r="M393" s="126">
        <v>0</v>
      </c>
      <c r="N393" s="126" t="s">
        <v>18</v>
      </c>
      <c r="O393" s="126"/>
      <c r="P393" s="126">
        <v>18</v>
      </c>
      <c r="Q393" s="126" t="s">
        <v>21</v>
      </c>
      <c r="R393" s="126">
        <v>2.0561111111111101</v>
      </c>
      <c r="S393" s="126" t="s">
        <v>29</v>
      </c>
      <c r="T393" s="126" t="s">
        <v>1714</v>
      </c>
      <c r="U393" s="126">
        <v>3.585</v>
      </c>
      <c r="V393" s="126"/>
      <c r="W393" s="126" t="s">
        <v>31</v>
      </c>
      <c r="X393" s="126">
        <v>2.9529784537389099</v>
      </c>
      <c r="Y393" s="126">
        <v>789</v>
      </c>
      <c r="Z393" s="126">
        <v>23</v>
      </c>
      <c r="AA393" s="126">
        <v>0.34600760456273799</v>
      </c>
      <c r="AB393" s="126">
        <v>0.17363751584283901</v>
      </c>
      <c r="AC393" s="126">
        <v>0.112801013941698</v>
      </c>
      <c r="AD393" s="126">
        <v>8.745247148288969E-2</v>
      </c>
      <c r="AE393" s="126">
        <v>5.9569074778200302E-2</v>
      </c>
      <c r="AF393" s="126">
        <v>3.1685678073510803E-2</v>
      </c>
      <c r="AG393" s="126">
        <v>2.1546261089987299E-2</v>
      </c>
      <c r="AH393" s="126">
        <v>1.5209125475285201E-2</v>
      </c>
      <c r="AI393" s="126">
        <v>0.108998732572877</v>
      </c>
      <c r="AJ393" s="126">
        <v>3.4220532319391601E-2</v>
      </c>
      <c r="AK393" s="126">
        <v>1.26742712294043E-3</v>
      </c>
      <c r="AL393" s="126">
        <v>0</v>
      </c>
      <c r="AM393" s="126"/>
    </row>
    <row r="394" spans="1:39">
      <c r="A394" s="126" t="s">
        <v>768</v>
      </c>
      <c r="B394" s="126" t="s">
        <v>769</v>
      </c>
      <c r="C394" s="126" t="s">
        <v>1711</v>
      </c>
      <c r="D394" s="126" t="s">
        <v>17</v>
      </c>
      <c r="E394" s="126">
        <v>1</v>
      </c>
      <c r="F394" s="126">
        <v>3</v>
      </c>
      <c r="G394" s="126">
        <v>1</v>
      </c>
      <c r="H394" s="126">
        <v>0</v>
      </c>
      <c r="I394" s="126">
        <v>0</v>
      </c>
      <c r="J394" s="126">
        <v>0</v>
      </c>
      <c r="K394" s="126" t="s">
        <v>18</v>
      </c>
      <c r="L394" s="126"/>
      <c r="M394" s="126">
        <v>0</v>
      </c>
      <c r="N394" s="126" t="s">
        <v>18</v>
      </c>
      <c r="O394" s="126"/>
      <c r="P394" s="126">
        <v>1</v>
      </c>
      <c r="Q394" s="126" t="s">
        <v>31</v>
      </c>
      <c r="R394" s="126">
        <v>3</v>
      </c>
      <c r="S394" s="126" t="s">
        <v>18</v>
      </c>
      <c r="T394" s="126" t="s">
        <v>1710</v>
      </c>
      <c r="U394" s="126"/>
      <c r="V394" s="126"/>
      <c r="W394" s="126" t="s">
        <v>31</v>
      </c>
      <c r="X394" s="126">
        <v>2.88219047619048</v>
      </c>
      <c r="Y394" s="126">
        <v>105</v>
      </c>
      <c r="Z394" s="126">
        <v>1</v>
      </c>
      <c r="AA394" s="126">
        <v>0.476190476190476</v>
      </c>
      <c r="AB394" s="126">
        <v>2.8571428571428598E-2</v>
      </c>
      <c r="AC394" s="126">
        <v>0.14285714285714299</v>
      </c>
      <c r="AD394" s="126">
        <v>7.6190476190476197E-2</v>
      </c>
      <c r="AE394" s="126">
        <v>9.5238095238095299E-3</v>
      </c>
      <c r="AF394" s="126">
        <v>0</v>
      </c>
      <c r="AG394" s="126">
        <v>6.6666666666666693E-2</v>
      </c>
      <c r="AH394" s="126">
        <v>9.5238095238095299E-3</v>
      </c>
      <c r="AI394" s="126">
        <v>0.104761904761905</v>
      </c>
      <c r="AJ394" s="126">
        <v>5.7142857142857099E-2</v>
      </c>
      <c r="AK394" s="126">
        <v>0</v>
      </c>
      <c r="AL394" s="126">
        <v>0</v>
      </c>
      <c r="AM394" s="126"/>
    </row>
    <row r="395" spans="1:39">
      <c r="A395" s="126" t="s">
        <v>770</v>
      </c>
      <c r="B395" s="126" t="s">
        <v>771</v>
      </c>
      <c r="C395" s="126" t="s">
        <v>1711</v>
      </c>
      <c r="D395" s="126" t="s">
        <v>17</v>
      </c>
      <c r="E395" s="126">
        <v>0</v>
      </c>
      <c r="F395" s="126"/>
      <c r="G395" s="126"/>
      <c r="H395" s="126"/>
      <c r="I395" s="126"/>
      <c r="J395" s="126">
        <v>0</v>
      </c>
      <c r="K395" s="126" t="s">
        <v>18</v>
      </c>
      <c r="L395" s="126"/>
      <c r="M395" s="126">
        <v>0</v>
      </c>
      <c r="N395" s="126" t="s">
        <v>18</v>
      </c>
      <c r="O395" s="126"/>
      <c r="P395" s="126">
        <v>0</v>
      </c>
      <c r="Q395" s="126" t="s">
        <v>18</v>
      </c>
      <c r="R395" s="126"/>
      <c r="S395" s="126" t="s">
        <v>18</v>
      </c>
      <c r="T395" s="126" t="s">
        <v>1710</v>
      </c>
      <c r="U395" s="126"/>
      <c r="V395" s="126"/>
      <c r="W395" s="126" t="s">
        <v>30</v>
      </c>
      <c r="X395" s="126">
        <v>3.2502</v>
      </c>
      <c r="Y395" s="126">
        <v>100</v>
      </c>
      <c r="Z395" s="126"/>
      <c r="AA395" s="126">
        <v>0.44</v>
      </c>
      <c r="AB395" s="126">
        <v>0.2</v>
      </c>
      <c r="AC395" s="126">
        <v>7.0000000000000007E-2</v>
      </c>
      <c r="AD395" s="126">
        <v>0.05</v>
      </c>
      <c r="AE395" s="126">
        <v>0.02</v>
      </c>
      <c r="AF395" s="126">
        <v>0.09</v>
      </c>
      <c r="AG395" s="126">
        <v>0.05</v>
      </c>
      <c r="AH395" s="126">
        <v>0.01</v>
      </c>
      <c r="AI395" s="126">
        <v>0.02</v>
      </c>
      <c r="AJ395" s="126">
        <v>0.04</v>
      </c>
      <c r="AK395" s="126">
        <v>0</v>
      </c>
      <c r="AL395" s="126">
        <v>0</v>
      </c>
      <c r="AM395" s="126"/>
    </row>
    <row r="396" spans="1:39">
      <c r="A396" s="126" t="s">
        <v>772</v>
      </c>
      <c r="B396" s="126" t="s">
        <v>773</v>
      </c>
      <c r="C396" s="126" t="s">
        <v>1711</v>
      </c>
      <c r="D396" s="126" t="s">
        <v>17</v>
      </c>
      <c r="E396" s="126">
        <v>1</v>
      </c>
      <c r="F396" s="126"/>
      <c r="G396" s="126"/>
      <c r="H396" s="126"/>
      <c r="I396" s="126"/>
      <c r="J396" s="126">
        <v>0</v>
      </c>
      <c r="K396" s="126" t="s">
        <v>18</v>
      </c>
      <c r="L396" s="126"/>
      <c r="M396" s="126">
        <v>0</v>
      </c>
      <c r="N396" s="126" t="s">
        <v>18</v>
      </c>
      <c r="O396" s="126"/>
      <c r="P396" s="126">
        <v>0</v>
      </c>
      <c r="Q396" s="126" t="s">
        <v>18</v>
      </c>
      <c r="R396" s="126"/>
      <c r="S396" s="126" t="s">
        <v>28</v>
      </c>
      <c r="T396" s="126" t="s">
        <v>1715</v>
      </c>
      <c r="U396" s="126">
        <v>4</v>
      </c>
      <c r="V396" s="126"/>
      <c r="W396" s="126" t="s">
        <v>30</v>
      </c>
      <c r="X396" s="126">
        <v>3.4665217391304299</v>
      </c>
      <c r="Y396" s="126">
        <v>115</v>
      </c>
      <c r="Z396" s="126">
        <v>1</v>
      </c>
      <c r="AA396" s="126">
        <v>0.565217391304348</v>
      </c>
      <c r="AB396" s="126">
        <v>0.104347826086957</v>
      </c>
      <c r="AC396" s="126">
        <v>0.104347826086957</v>
      </c>
      <c r="AD396" s="126">
        <v>0.121739130434783</v>
      </c>
      <c r="AE396" s="126">
        <v>0</v>
      </c>
      <c r="AF396" s="126">
        <v>4.3478260869565202E-2</v>
      </c>
      <c r="AG396" s="126">
        <v>0</v>
      </c>
      <c r="AH396" s="126">
        <v>8.6956521739130401E-3</v>
      </c>
      <c r="AI396" s="126">
        <v>3.4782608695652202E-2</v>
      </c>
      <c r="AJ396" s="126">
        <v>1.7391304347826101E-2</v>
      </c>
      <c r="AK396" s="126">
        <v>0</v>
      </c>
      <c r="AL396" s="126">
        <v>0</v>
      </c>
      <c r="AM396" s="126"/>
    </row>
    <row r="397" spans="1:39">
      <c r="A397" s="126" t="s">
        <v>19</v>
      </c>
      <c r="B397" s="126" t="s">
        <v>774</v>
      </c>
      <c r="C397" s="126" t="s">
        <v>1711</v>
      </c>
      <c r="D397" s="126" t="s">
        <v>17</v>
      </c>
      <c r="E397" s="126">
        <v>4</v>
      </c>
      <c r="F397" s="126">
        <v>1.1100000000000001</v>
      </c>
      <c r="G397" s="126">
        <v>0.66666666666666696</v>
      </c>
      <c r="H397" s="126">
        <v>0.33333333333333298</v>
      </c>
      <c r="I397" s="126">
        <v>0</v>
      </c>
      <c r="J397" s="126">
        <v>0</v>
      </c>
      <c r="K397" s="126" t="s">
        <v>18</v>
      </c>
      <c r="L397" s="126"/>
      <c r="M397" s="126">
        <v>0</v>
      </c>
      <c r="N397" s="126" t="s">
        <v>18</v>
      </c>
      <c r="O397" s="126"/>
      <c r="P397" s="126">
        <v>3</v>
      </c>
      <c r="Q397" s="126" t="s">
        <v>25</v>
      </c>
      <c r="R397" s="126">
        <v>1.1100000000000001</v>
      </c>
      <c r="S397" s="126" t="s">
        <v>18</v>
      </c>
      <c r="T397" s="126" t="s">
        <v>1715</v>
      </c>
      <c r="U397" s="126">
        <v>0</v>
      </c>
      <c r="V397" s="126"/>
      <c r="W397" s="126" t="s">
        <v>21</v>
      </c>
      <c r="X397" s="126">
        <v>2.07142076502732</v>
      </c>
      <c r="Y397" s="126">
        <v>183</v>
      </c>
      <c r="Z397" s="126">
        <v>4</v>
      </c>
      <c r="AA397" s="126">
        <v>0.207650273224044</v>
      </c>
      <c r="AB397" s="126">
        <v>7.6502732240437202E-2</v>
      </c>
      <c r="AC397" s="126">
        <v>3.8251366120218601E-2</v>
      </c>
      <c r="AD397" s="126">
        <v>6.0109289617486301E-2</v>
      </c>
      <c r="AE397" s="126">
        <v>9.8360655737704902E-2</v>
      </c>
      <c r="AF397" s="126">
        <v>2.1857923497267801E-2</v>
      </c>
      <c r="AG397" s="126">
        <v>0.12568306010929001</v>
      </c>
      <c r="AH397" s="126">
        <v>8.7431693989070997E-2</v>
      </c>
      <c r="AI397" s="126">
        <v>0.191256830601093</v>
      </c>
      <c r="AJ397" s="126">
        <v>6.5573770491803296E-2</v>
      </c>
      <c r="AK397" s="126">
        <v>0</v>
      </c>
      <c r="AL397" s="126">
        <v>0</v>
      </c>
      <c r="AM397" s="126"/>
    </row>
    <row r="398" spans="1:39">
      <c r="A398" s="126" t="s">
        <v>775</v>
      </c>
      <c r="B398" s="126" t="s">
        <v>776</v>
      </c>
      <c r="C398" s="126" t="s">
        <v>1711</v>
      </c>
      <c r="D398" s="126" t="s">
        <v>17</v>
      </c>
      <c r="E398" s="126">
        <v>0</v>
      </c>
      <c r="F398" s="126"/>
      <c r="G398" s="126"/>
      <c r="H398" s="126"/>
      <c r="I398" s="126"/>
      <c r="J398" s="126">
        <v>0</v>
      </c>
      <c r="K398" s="126" t="s">
        <v>18</v>
      </c>
      <c r="L398" s="126"/>
      <c r="M398" s="126">
        <v>0</v>
      </c>
      <c r="N398" s="126" t="s">
        <v>18</v>
      </c>
      <c r="O398" s="126"/>
      <c r="P398" s="126">
        <v>0</v>
      </c>
      <c r="Q398" s="126" t="s">
        <v>18</v>
      </c>
      <c r="R398" s="126"/>
      <c r="S398" s="126" t="s">
        <v>18</v>
      </c>
      <c r="T398" s="126" t="s">
        <v>1710</v>
      </c>
      <c r="U398" s="126"/>
      <c r="V398" s="126"/>
      <c r="W398" s="126" t="s">
        <v>33</v>
      </c>
      <c r="X398" s="126">
        <v>2.3546153846153901</v>
      </c>
      <c r="Y398" s="126">
        <v>78</v>
      </c>
      <c r="Z398" s="126"/>
      <c r="AA398" s="126">
        <v>0.29487179487179499</v>
      </c>
      <c r="AB398" s="126">
        <v>5.1282051282051301E-2</v>
      </c>
      <c r="AC398" s="126">
        <v>6.4102564102564097E-2</v>
      </c>
      <c r="AD398" s="126">
        <v>0.102564102564103</v>
      </c>
      <c r="AE398" s="126">
        <v>2.5641025641025599E-2</v>
      </c>
      <c r="AF398" s="126">
        <v>3.8461538461538498E-2</v>
      </c>
      <c r="AG398" s="126">
        <v>0.115384615384615</v>
      </c>
      <c r="AH398" s="126">
        <v>7.69230769230769E-2</v>
      </c>
      <c r="AI398" s="126">
        <v>0.16666666666666699</v>
      </c>
      <c r="AJ398" s="126">
        <v>6.4102564102564097E-2</v>
      </c>
      <c r="AK398" s="126">
        <v>0</v>
      </c>
      <c r="AL398" s="126">
        <v>0</v>
      </c>
      <c r="AM398" s="126"/>
    </row>
    <row r="399" spans="1:39">
      <c r="A399" s="126" t="s">
        <v>777</v>
      </c>
      <c r="B399" s="126" t="s">
        <v>778</v>
      </c>
      <c r="C399" s="126" t="s">
        <v>1711</v>
      </c>
      <c r="D399" s="126" t="s">
        <v>17</v>
      </c>
      <c r="E399" s="126">
        <v>2</v>
      </c>
      <c r="F399" s="126">
        <v>3</v>
      </c>
      <c r="G399" s="126">
        <v>1</v>
      </c>
      <c r="H399" s="126">
        <v>0</v>
      </c>
      <c r="I399" s="126">
        <v>0</v>
      </c>
      <c r="J399" s="126">
        <v>1</v>
      </c>
      <c r="K399" s="126" t="s">
        <v>1964</v>
      </c>
      <c r="L399" s="126"/>
      <c r="M399" s="126">
        <v>1</v>
      </c>
      <c r="N399" s="126" t="s">
        <v>28</v>
      </c>
      <c r="O399" s="126" t="s">
        <v>1714</v>
      </c>
      <c r="P399" s="126">
        <v>0</v>
      </c>
      <c r="Q399" s="126" t="s">
        <v>18</v>
      </c>
      <c r="R399" s="126"/>
      <c r="S399" s="126" t="s">
        <v>18</v>
      </c>
      <c r="T399" s="126" t="s">
        <v>1710</v>
      </c>
      <c r="U399" s="126"/>
      <c r="V399" s="126"/>
      <c r="W399" s="126" t="s">
        <v>21</v>
      </c>
      <c r="X399" s="126">
        <v>2.0457894736842106</v>
      </c>
      <c r="Y399" s="126">
        <v>95</v>
      </c>
      <c r="Z399" s="126">
        <v>2</v>
      </c>
      <c r="AA399" s="126">
        <v>0.21052631578947401</v>
      </c>
      <c r="AB399" s="126">
        <v>2.1052631578947399E-2</v>
      </c>
      <c r="AC399" s="126">
        <v>1.05263157894737E-2</v>
      </c>
      <c r="AD399" s="126">
        <v>0.14736842105263201</v>
      </c>
      <c r="AE399" s="126">
        <v>4.2105263157894701E-2</v>
      </c>
      <c r="AF399" s="126">
        <v>0</v>
      </c>
      <c r="AG399" s="126">
        <v>0.221052631578947</v>
      </c>
      <c r="AH399" s="126">
        <v>9.4736842105263203E-2</v>
      </c>
      <c r="AI399" s="126">
        <v>0.17894736842105299</v>
      </c>
      <c r="AJ399" s="126">
        <v>5.2631578947368397E-2</v>
      </c>
      <c r="AK399" s="126">
        <v>0</v>
      </c>
      <c r="AL399" s="126">
        <v>0</v>
      </c>
      <c r="AM399" s="126"/>
    </row>
    <row r="400" spans="1:39">
      <c r="A400" s="126" t="s">
        <v>779</v>
      </c>
      <c r="B400" s="126" t="s">
        <v>780</v>
      </c>
      <c r="C400" s="126" t="s">
        <v>1711</v>
      </c>
      <c r="D400" s="126" t="s">
        <v>17</v>
      </c>
      <c r="E400" s="126">
        <v>143</v>
      </c>
      <c r="F400" s="126">
        <v>1.4945878136200701</v>
      </c>
      <c r="G400" s="126">
        <v>0.66666666666666696</v>
      </c>
      <c r="H400" s="126">
        <v>0.26881720430107497</v>
      </c>
      <c r="I400" s="126">
        <v>6.4516129032258104E-2</v>
      </c>
      <c r="J400" s="126">
        <v>2</v>
      </c>
      <c r="K400" s="126" t="s">
        <v>21</v>
      </c>
      <c r="L400" s="126" t="s">
        <v>1855</v>
      </c>
      <c r="M400" s="126">
        <v>37</v>
      </c>
      <c r="N400" s="126" t="s">
        <v>21</v>
      </c>
      <c r="O400" s="126" t="s">
        <v>1856</v>
      </c>
      <c r="P400" s="126">
        <v>65</v>
      </c>
      <c r="Q400" s="126" t="s">
        <v>21</v>
      </c>
      <c r="R400" s="126">
        <v>1.7283076923076901</v>
      </c>
      <c r="S400" s="126" t="s">
        <v>33</v>
      </c>
      <c r="T400" s="126" t="s">
        <v>1974</v>
      </c>
      <c r="U400" s="126">
        <v>2.2802631578947401</v>
      </c>
      <c r="V400" s="126"/>
      <c r="W400" s="126" t="s">
        <v>33</v>
      </c>
      <c r="X400" s="126">
        <v>2.4589588189588198</v>
      </c>
      <c r="Y400" s="126">
        <v>2574</v>
      </c>
      <c r="Z400" s="126">
        <v>143</v>
      </c>
      <c r="AA400" s="126">
        <v>0.20745920745920701</v>
      </c>
      <c r="AB400" s="126">
        <v>8.5858585858585898E-2</v>
      </c>
      <c r="AC400" s="126">
        <v>7.8865578865578906E-2</v>
      </c>
      <c r="AD400" s="126">
        <v>0.11965811965812</v>
      </c>
      <c r="AE400" s="126">
        <v>5.9052059052059097E-2</v>
      </c>
      <c r="AF400" s="126">
        <v>6.2937062937062901E-2</v>
      </c>
      <c r="AG400" s="126">
        <v>0.15501165501165501</v>
      </c>
      <c r="AH400" s="126">
        <v>7.4203574203574194E-2</v>
      </c>
      <c r="AI400" s="126">
        <v>9.4405594405594401E-2</v>
      </c>
      <c r="AJ400" s="126">
        <v>5.3224553224553203E-2</v>
      </c>
      <c r="AK400" s="126">
        <v>1.9425019425019399E-3</v>
      </c>
      <c r="AL400" s="126">
        <v>0</v>
      </c>
      <c r="AM400" s="126"/>
    </row>
    <row r="401" spans="1:39">
      <c r="A401" s="126" t="s">
        <v>781</v>
      </c>
      <c r="B401" s="126" t="s">
        <v>782</v>
      </c>
      <c r="C401" s="126" t="s">
        <v>1711</v>
      </c>
      <c r="D401" s="126" t="s">
        <v>17</v>
      </c>
      <c r="E401" s="126">
        <v>83</v>
      </c>
      <c r="F401" s="126">
        <v>1.73820775501212</v>
      </c>
      <c r="G401" s="126">
        <v>0.78431372549019596</v>
      </c>
      <c r="H401" s="126">
        <v>0.15686274509803899</v>
      </c>
      <c r="I401" s="126">
        <v>5.8823529411764698E-2</v>
      </c>
      <c r="J401" s="126">
        <v>3</v>
      </c>
      <c r="K401" s="126" t="s">
        <v>21</v>
      </c>
      <c r="L401" s="126" t="s">
        <v>1857</v>
      </c>
      <c r="M401" s="126">
        <v>10</v>
      </c>
      <c r="N401" s="126" t="s">
        <v>33</v>
      </c>
      <c r="O401" s="126" t="s">
        <v>1792</v>
      </c>
      <c r="P401" s="126">
        <v>40</v>
      </c>
      <c r="Q401" s="126" t="s">
        <v>21</v>
      </c>
      <c r="R401" s="126">
        <v>1.95825</v>
      </c>
      <c r="S401" s="126" t="s">
        <v>32</v>
      </c>
      <c r="T401" s="126" t="s">
        <v>1716</v>
      </c>
      <c r="U401" s="126">
        <v>2.68041666666667</v>
      </c>
      <c r="V401" s="126"/>
      <c r="W401" s="126" t="s">
        <v>32</v>
      </c>
      <c r="X401" s="126">
        <v>2.7779806362379</v>
      </c>
      <c r="Y401" s="126">
        <v>2169</v>
      </c>
      <c r="Z401" s="126">
        <v>85</v>
      </c>
      <c r="AA401" s="126">
        <v>0.29598893499308399</v>
      </c>
      <c r="AB401" s="126">
        <v>9.4513600737667097E-2</v>
      </c>
      <c r="AC401" s="126">
        <v>8.2065467957584098E-2</v>
      </c>
      <c r="AD401" s="126">
        <v>0.151682803135085</v>
      </c>
      <c r="AE401" s="126">
        <v>5.7169202397418198E-2</v>
      </c>
      <c r="AF401" s="126">
        <v>5.4863992623328701E-2</v>
      </c>
      <c r="AG401" s="126">
        <v>0.101429230059935</v>
      </c>
      <c r="AH401" s="126">
        <v>3.2733978792070101E-2</v>
      </c>
      <c r="AI401" s="126">
        <v>8.2526509912401999E-2</v>
      </c>
      <c r="AJ401" s="126">
        <v>3.9188566159520502E-2</v>
      </c>
      <c r="AK401" s="126">
        <v>1.3831258644536699E-3</v>
      </c>
      <c r="AL401" s="126">
        <v>0</v>
      </c>
      <c r="AM401" s="126"/>
    </row>
    <row r="402" spans="1:39">
      <c r="A402" s="126" t="s">
        <v>783</v>
      </c>
      <c r="B402" s="126" t="s">
        <v>784</v>
      </c>
      <c r="C402" s="126" t="s">
        <v>1711</v>
      </c>
      <c r="D402" s="126" t="s">
        <v>17</v>
      </c>
      <c r="E402" s="126">
        <v>0</v>
      </c>
      <c r="F402" s="126"/>
      <c r="G402" s="126"/>
      <c r="H402" s="126"/>
      <c r="I402" s="126"/>
      <c r="J402" s="126">
        <v>0</v>
      </c>
      <c r="K402" s="126" t="s">
        <v>18</v>
      </c>
      <c r="L402" s="126"/>
      <c r="M402" s="126">
        <v>0</v>
      </c>
      <c r="N402" s="126" t="s">
        <v>18</v>
      </c>
      <c r="O402" s="126"/>
      <c r="P402" s="126">
        <v>0</v>
      </c>
      <c r="Q402" s="126" t="s">
        <v>18</v>
      </c>
      <c r="R402" s="126"/>
      <c r="S402" s="126" t="s">
        <v>18</v>
      </c>
      <c r="T402" s="126" t="s">
        <v>1710</v>
      </c>
      <c r="U402" s="126"/>
      <c r="V402" s="126"/>
      <c r="W402" s="126" t="s">
        <v>29</v>
      </c>
      <c r="X402" s="126">
        <v>3.7264705882352902</v>
      </c>
      <c r="Y402" s="126">
        <v>17</v>
      </c>
      <c r="Z402" s="126"/>
      <c r="AA402" s="126">
        <v>0.47058823529411797</v>
      </c>
      <c r="AB402" s="126">
        <v>0.35294117647058798</v>
      </c>
      <c r="AC402" s="126">
        <v>0.11764705882352899</v>
      </c>
      <c r="AD402" s="126">
        <v>0</v>
      </c>
      <c r="AE402" s="126">
        <v>5.8823529411764698E-2</v>
      </c>
      <c r="AF402" s="126">
        <v>0</v>
      </c>
      <c r="AG402" s="126">
        <v>0</v>
      </c>
      <c r="AH402" s="126">
        <v>0</v>
      </c>
      <c r="AI402" s="126">
        <v>0</v>
      </c>
      <c r="AJ402" s="126">
        <v>0</v>
      </c>
      <c r="AK402" s="126">
        <v>0</v>
      </c>
      <c r="AL402" s="126">
        <v>0</v>
      </c>
      <c r="AM402" s="126"/>
    </row>
    <row r="403" spans="1:39">
      <c r="A403" s="126" t="s">
        <v>785</v>
      </c>
      <c r="B403" s="126" t="s">
        <v>786</v>
      </c>
      <c r="C403" s="126" t="s">
        <v>1711</v>
      </c>
      <c r="D403" s="126" t="s">
        <v>17</v>
      </c>
      <c r="E403" s="126">
        <v>0</v>
      </c>
      <c r="F403" s="126"/>
      <c r="G403" s="126"/>
      <c r="H403" s="126"/>
      <c r="I403" s="126"/>
      <c r="J403" s="126">
        <v>0</v>
      </c>
      <c r="K403" s="126" t="s">
        <v>18</v>
      </c>
      <c r="L403" s="126"/>
      <c r="M403" s="126">
        <v>0</v>
      </c>
      <c r="N403" s="126" t="s">
        <v>18</v>
      </c>
      <c r="O403" s="126"/>
      <c r="P403" s="126">
        <v>0</v>
      </c>
      <c r="Q403" s="126" t="s">
        <v>18</v>
      </c>
      <c r="R403" s="126"/>
      <c r="S403" s="126" t="s">
        <v>18</v>
      </c>
      <c r="T403" s="126" t="s">
        <v>1710</v>
      </c>
      <c r="U403" s="126"/>
      <c r="V403" s="126"/>
      <c r="W403" s="126" t="s">
        <v>29</v>
      </c>
      <c r="X403" s="126">
        <v>3.7366666666666695</v>
      </c>
      <c r="Y403" s="126">
        <v>24</v>
      </c>
      <c r="Z403" s="126"/>
      <c r="AA403" s="126">
        <v>0.75</v>
      </c>
      <c r="AB403" s="126">
        <v>0.16666666666666699</v>
      </c>
      <c r="AC403" s="126">
        <v>0</v>
      </c>
      <c r="AD403" s="126">
        <v>4.1666666666666699E-2</v>
      </c>
      <c r="AE403" s="126">
        <v>0</v>
      </c>
      <c r="AF403" s="126">
        <v>0</v>
      </c>
      <c r="AG403" s="126">
        <v>0</v>
      </c>
      <c r="AH403" s="126">
        <v>0</v>
      </c>
      <c r="AI403" s="126">
        <v>4.1666666666666699E-2</v>
      </c>
      <c r="AJ403" s="126">
        <v>0</v>
      </c>
      <c r="AK403" s="126">
        <v>0</v>
      </c>
      <c r="AL403" s="126">
        <v>0</v>
      </c>
      <c r="AM403" s="126"/>
    </row>
    <row r="404" spans="1:39">
      <c r="A404" s="126" t="s">
        <v>787</v>
      </c>
      <c r="B404" s="126" t="s">
        <v>788</v>
      </c>
      <c r="C404" s="126" t="s">
        <v>1711</v>
      </c>
      <c r="D404" s="126" t="s">
        <v>17</v>
      </c>
      <c r="E404" s="126">
        <v>41</v>
      </c>
      <c r="F404" s="126">
        <v>1.66071428571429</v>
      </c>
      <c r="G404" s="126">
        <v>0.64285714285714302</v>
      </c>
      <c r="H404" s="126">
        <v>0.35714285714285698</v>
      </c>
      <c r="I404" s="126">
        <v>0</v>
      </c>
      <c r="J404" s="126">
        <v>1</v>
      </c>
      <c r="K404" s="126" t="s">
        <v>25</v>
      </c>
      <c r="L404" s="126" t="s">
        <v>1858</v>
      </c>
      <c r="M404" s="126">
        <v>5</v>
      </c>
      <c r="N404" s="126" t="s">
        <v>30</v>
      </c>
      <c r="O404" s="126" t="s">
        <v>1859</v>
      </c>
      <c r="P404" s="126">
        <v>25</v>
      </c>
      <c r="Q404" s="126" t="s">
        <v>25</v>
      </c>
      <c r="R404" s="126">
        <v>1.4668000000000001</v>
      </c>
      <c r="S404" s="126" t="s">
        <v>33</v>
      </c>
      <c r="T404" s="126" t="s">
        <v>1900</v>
      </c>
      <c r="U404" s="126">
        <v>2.3660000000000001</v>
      </c>
      <c r="V404" s="126"/>
      <c r="W404" s="126" t="s">
        <v>32</v>
      </c>
      <c r="X404" s="126">
        <v>2.7783386327503998</v>
      </c>
      <c r="Y404" s="126">
        <v>1258</v>
      </c>
      <c r="Z404" s="126">
        <v>41</v>
      </c>
      <c r="AA404" s="126">
        <v>0.34101748807631199</v>
      </c>
      <c r="AB404" s="126">
        <v>0.10731319554849</v>
      </c>
      <c r="AC404" s="126">
        <v>6.5182829888712199E-2</v>
      </c>
      <c r="AD404" s="126">
        <v>9.6184419713831501E-2</v>
      </c>
      <c r="AE404" s="126">
        <v>4.7694753577106501E-2</v>
      </c>
      <c r="AF404" s="126">
        <v>5.4054054054054099E-2</v>
      </c>
      <c r="AG404" s="126">
        <v>0.100158982511924</v>
      </c>
      <c r="AH404" s="126">
        <v>5.9618441971383197E-2</v>
      </c>
      <c r="AI404" s="126">
        <v>7.3926868044515107E-2</v>
      </c>
      <c r="AJ404" s="126">
        <v>3.4181240063593001E-2</v>
      </c>
      <c r="AK404" s="126">
        <v>7.9491255961844213E-4</v>
      </c>
      <c r="AL404" s="126">
        <v>0</v>
      </c>
      <c r="AM404" s="126"/>
    </row>
    <row r="405" spans="1:39">
      <c r="A405" s="126" t="s">
        <v>789</v>
      </c>
      <c r="B405" s="126" t="s">
        <v>790</v>
      </c>
      <c r="C405" s="126" t="s">
        <v>1711</v>
      </c>
      <c r="D405" s="126" t="s">
        <v>17</v>
      </c>
      <c r="E405" s="126">
        <v>1</v>
      </c>
      <c r="F405" s="126"/>
      <c r="G405" s="126"/>
      <c r="H405" s="126"/>
      <c r="I405" s="126"/>
      <c r="J405" s="126">
        <v>0</v>
      </c>
      <c r="K405" s="126" t="s">
        <v>18</v>
      </c>
      <c r="L405" s="126"/>
      <c r="M405" s="126">
        <v>0</v>
      </c>
      <c r="N405" s="126" t="s">
        <v>18</v>
      </c>
      <c r="O405" s="126"/>
      <c r="P405" s="126">
        <v>0</v>
      </c>
      <c r="Q405" s="126" t="s">
        <v>18</v>
      </c>
      <c r="R405" s="126"/>
      <c r="S405" s="126" t="s">
        <v>18</v>
      </c>
      <c r="T405" s="126" t="s">
        <v>1715</v>
      </c>
      <c r="U405" s="126">
        <v>0</v>
      </c>
      <c r="V405" s="126"/>
      <c r="W405" s="126" t="s">
        <v>31</v>
      </c>
      <c r="X405" s="126">
        <v>2.86179775280899</v>
      </c>
      <c r="Y405" s="126">
        <v>89</v>
      </c>
      <c r="Z405" s="126">
        <v>1</v>
      </c>
      <c r="AA405" s="126">
        <v>0.33707865168539303</v>
      </c>
      <c r="AB405" s="126">
        <v>0.202247191011236</v>
      </c>
      <c r="AC405" s="126">
        <v>0.112359550561798</v>
      </c>
      <c r="AD405" s="126">
        <v>2.2471910112359501E-2</v>
      </c>
      <c r="AE405" s="126">
        <v>5.6179775280898903E-2</v>
      </c>
      <c r="AF405" s="126">
        <v>3.3707865168539297E-2</v>
      </c>
      <c r="AG405" s="126">
        <v>3.3707865168539297E-2</v>
      </c>
      <c r="AH405" s="126">
        <v>3.3707865168539297E-2</v>
      </c>
      <c r="AI405" s="126">
        <v>0.112359550561798</v>
      </c>
      <c r="AJ405" s="126">
        <v>5.6179775280898903E-2</v>
      </c>
      <c r="AK405" s="126">
        <v>0</v>
      </c>
      <c r="AL405" s="126">
        <v>0</v>
      </c>
      <c r="AM405" s="126"/>
    </row>
    <row r="406" spans="1:39">
      <c r="A406" s="126" t="s">
        <v>791</v>
      </c>
      <c r="B406" s="126" t="s">
        <v>792</v>
      </c>
      <c r="C406" s="126" t="s">
        <v>1711</v>
      </c>
      <c r="D406" s="126" t="s">
        <v>17</v>
      </c>
      <c r="E406" s="126">
        <v>11</v>
      </c>
      <c r="F406" s="126">
        <v>1.95875</v>
      </c>
      <c r="G406" s="126">
        <v>0.625</v>
      </c>
      <c r="H406" s="126">
        <v>0.375</v>
      </c>
      <c r="I406" s="126">
        <v>0</v>
      </c>
      <c r="J406" s="126">
        <v>0</v>
      </c>
      <c r="K406" s="126" t="s">
        <v>18</v>
      </c>
      <c r="L406" s="126"/>
      <c r="M406" s="126">
        <v>0</v>
      </c>
      <c r="N406" s="126" t="s">
        <v>18</v>
      </c>
      <c r="O406" s="126"/>
      <c r="P406" s="126">
        <v>8</v>
      </c>
      <c r="Q406" s="126" t="s">
        <v>33</v>
      </c>
      <c r="R406" s="126">
        <v>2.375</v>
      </c>
      <c r="S406" s="126" t="s">
        <v>21</v>
      </c>
      <c r="T406" s="126" t="s">
        <v>1711</v>
      </c>
      <c r="U406" s="126">
        <v>2.11</v>
      </c>
      <c r="V406" s="126"/>
      <c r="W406" s="126" t="s">
        <v>31</v>
      </c>
      <c r="X406" s="126">
        <v>2.8827071005917202</v>
      </c>
      <c r="Y406" s="126">
        <v>676</v>
      </c>
      <c r="Z406" s="126">
        <v>12</v>
      </c>
      <c r="AA406" s="126">
        <v>0.31508875739644998</v>
      </c>
      <c r="AB406" s="126">
        <v>0.134615384615385</v>
      </c>
      <c r="AC406" s="126">
        <v>0.100591715976331</v>
      </c>
      <c r="AD406" s="126">
        <v>9.4674556213017694E-2</v>
      </c>
      <c r="AE406" s="126">
        <v>6.8047337278106496E-2</v>
      </c>
      <c r="AF406" s="126">
        <v>8.2840236686390498E-2</v>
      </c>
      <c r="AG406" s="126">
        <v>5.6213017751479299E-2</v>
      </c>
      <c r="AH406" s="126">
        <v>2.2189349112426E-2</v>
      </c>
      <c r="AI406" s="126">
        <v>5.6213017751479299E-2</v>
      </c>
      <c r="AJ406" s="126">
        <v>4.5857988165680499E-2</v>
      </c>
      <c r="AK406" s="126">
        <v>0</v>
      </c>
      <c r="AL406" s="126">
        <v>0</v>
      </c>
      <c r="AM406" s="126"/>
    </row>
    <row r="407" spans="1:39">
      <c r="A407" s="126" t="s">
        <v>793</v>
      </c>
      <c r="B407" s="126" t="s">
        <v>794</v>
      </c>
      <c r="C407" s="126" t="s">
        <v>1711</v>
      </c>
      <c r="D407" s="126" t="s">
        <v>17</v>
      </c>
      <c r="E407" s="126">
        <v>6</v>
      </c>
      <c r="F407" s="126">
        <v>7.5075075075075104E-2</v>
      </c>
      <c r="G407" s="126">
        <v>0.25</v>
      </c>
      <c r="H407" s="126">
        <v>0.25</v>
      </c>
      <c r="I407" s="126">
        <v>0.5</v>
      </c>
      <c r="J407" s="126">
        <v>0</v>
      </c>
      <c r="K407" s="126" t="s">
        <v>18</v>
      </c>
      <c r="L407" s="126"/>
      <c r="M407" s="126">
        <v>1</v>
      </c>
      <c r="N407" s="126" t="s">
        <v>25</v>
      </c>
      <c r="O407" s="126" t="s">
        <v>1715</v>
      </c>
      <c r="P407" s="126">
        <v>2</v>
      </c>
      <c r="Q407" s="126" t="s">
        <v>25</v>
      </c>
      <c r="R407" s="126">
        <v>1</v>
      </c>
      <c r="S407" s="126" t="s">
        <v>21</v>
      </c>
      <c r="T407" s="126" t="s">
        <v>1712</v>
      </c>
      <c r="U407" s="126">
        <v>2</v>
      </c>
      <c r="V407" s="126"/>
      <c r="W407" s="126" t="s">
        <v>31</v>
      </c>
      <c r="X407" s="126">
        <v>2.9759146341463398</v>
      </c>
      <c r="Y407" s="126">
        <v>164</v>
      </c>
      <c r="Z407" s="126">
        <v>6</v>
      </c>
      <c r="AA407" s="126">
        <v>0.457317073170732</v>
      </c>
      <c r="AB407" s="126">
        <v>8.5365853658536606E-2</v>
      </c>
      <c r="AC407" s="126">
        <v>2.4390243902439001E-2</v>
      </c>
      <c r="AD407" s="126">
        <v>0.109756097560976</v>
      </c>
      <c r="AE407" s="126">
        <v>5.4878048780487798E-2</v>
      </c>
      <c r="AF407" s="126">
        <v>2.4390243902439001E-2</v>
      </c>
      <c r="AG407" s="126">
        <v>9.1463414634146298E-2</v>
      </c>
      <c r="AH407" s="126">
        <v>3.65853658536585E-2</v>
      </c>
      <c r="AI407" s="126">
        <v>7.317073170731711E-2</v>
      </c>
      <c r="AJ407" s="126">
        <v>3.65853658536585E-2</v>
      </c>
      <c r="AK407" s="126">
        <v>0</v>
      </c>
      <c r="AL407" s="126">
        <v>0</v>
      </c>
      <c r="AM407" s="126"/>
    </row>
    <row r="408" spans="1:39">
      <c r="A408" s="126" t="s">
        <v>795</v>
      </c>
      <c r="B408" s="126" t="s">
        <v>796</v>
      </c>
      <c r="C408" s="126" t="s">
        <v>1711</v>
      </c>
      <c r="D408" s="126" t="s">
        <v>17</v>
      </c>
      <c r="E408" s="126">
        <v>0</v>
      </c>
      <c r="F408" s="126"/>
      <c r="G408" s="126"/>
      <c r="H408" s="126"/>
      <c r="I408" s="126"/>
      <c r="J408" s="126">
        <v>0</v>
      </c>
      <c r="K408" s="126" t="s">
        <v>18</v>
      </c>
      <c r="L408" s="126"/>
      <c r="M408" s="126">
        <v>0</v>
      </c>
      <c r="N408" s="126" t="s">
        <v>18</v>
      </c>
      <c r="O408" s="126"/>
      <c r="P408" s="126">
        <v>0</v>
      </c>
      <c r="Q408" s="126" t="s">
        <v>18</v>
      </c>
      <c r="R408" s="126"/>
      <c r="S408" s="126" t="s">
        <v>18</v>
      </c>
      <c r="T408" s="126" t="s">
        <v>1710</v>
      </c>
      <c r="U408" s="126"/>
      <c r="V408" s="126"/>
      <c r="W408" s="126" t="s">
        <v>31</v>
      </c>
      <c r="X408" s="126">
        <v>3.1015217391304399</v>
      </c>
      <c r="Y408" s="126">
        <v>92</v>
      </c>
      <c r="Z408" s="126"/>
      <c r="AA408" s="126">
        <v>0.51086956521739102</v>
      </c>
      <c r="AB408" s="126">
        <v>8.6956521739130405E-2</v>
      </c>
      <c r="AC408" s="126">
        <v>7.6086956521739094E-2</v>
      </c>
      <c r="AD408" s="126">
        <v>4.3478260869565202E-2</v>
      </c>
      <c r="AE408" s="126">
        <v>3.2608695652173898E-2</v>
      </c>
      <c r="AF408" s="126">
        <v>2.1739130434782601E-2</v>
      </c>
      <c r="AG408" s="126">
        <v>8.6956521739130405E-2</v>
      </c>
      <c r="AH408" s="126">
        <v>4.3478260869565202E-2</v>
      </c>
      <c r="AI408" s="126">
        <v>6.5217391304347797E-2</v>
      </c>
      <c r="AJ408" s="126">
        <v>3.2608695652173898E-2</v>
      </c>
      <c r="AK408" s="126">
        <v>0</v>
      </c>
      <c r="AL408" s="126">
        <v>0</v>
      </c>
      <c r="AM408" s="126"/>
    </row>
    <row r="409" spans="1:39">
      <c r="A409" s="126" t="s">
        <v>797</v>
      </c>
      <c r="B409" s="126" t="s">
        <v>798</v>
      </c>
      <c r="C409" s="126" t="s">
        <v>1715</v>
      </c>
      <c r="D409" s="126" t="s">
        <v>17</v>
      </c>
      <c r="E409" s="126">
        <v>18</v>
      </c>
      <c r="F409" s="126">
        <v>2.7</v>
      </c>
      <c r="G409" s="126">
        <v>0.7</v>
      </c>
      <c r="H409" s="126">
        <v>0.3</v>
      </c>
      <c r="I409" s="126">
        <v>0</v>
      </c>
      <c r="J409" s="126">
        <v>0</v>
      </c>
      <c r="K409" s="126" t="s">
        <v>18</v>
      </c>
      <c r="L409" s="126"/>
      <c r="M409" s="126">
        <v>0</v>
      </c>
      <c r="N409" s="126" t="s">
        <v>18</v>
      </c>
      <c r="O409" s="126"/>
      <c r="P409" s="126">
        <v>10</v>
      </c>
      <c r="Q409" s="126" t="s">
        <v>32</v>
      </c>
      <c r="R409" s="126">
        <v>2.7</v>
      </c>
      <c r="S409" s="126" t="s">
        <v>31</v>
      </c>
      <c r="T409" s="126" t="s">
        <v>1843</v>
      </c>
      <c r="U409" s="126">
        <v>3</v>
      </c>
      <c r="V409" s="126"/>
      <c r="W409" s="126" t="s">
        <v>31</v>
      </c>
      <c r="X409" s="126">
        <v>2.9054054054054101</v>
      </c>
      <c r="Y409" s="126">
        <v>296</v>
      </c>
      <c r="Z409" s="126">
        <v>18</v>
      </c>
      <c r="AA409" s="126">
        <v>0.62837837837837796</v>
      </c>
      <c r="AB409" s="126">
        <v>0</v>
      </c>
      <c r="AC409" s="126">
        <v>0</v>
      </c>
      <c r="AD409" s="126">
        <v>9.12162162162162E-2</v>
      </c>
      <c r="AE409" s="126">
        <v>0</v>
      </c>
      <c r="AF409" s="126">
        <v>0</v>
      </c>
      <c r="AG409" s="126">
        <v>5.7432432432432401E-2</v>
      </c>
      <c r="AH409" s="126">
        <v>3.3783783783783799E-3</v>
      </c>
      <c r="AI409" s="126">
        <v>0.152027027027027</v>
      </c>
      <c r="AJ409" s="126">
        <v>5.0675675675675699E-2</v>
      </c>
      <c r="AK409" s="126">
        <v>0</v>
      </c>
      <c r="AL409" s="126">
        <v>0</v>
      </c>
      <c r="AM409" s="126"/>
    </row>
    <row r="410" spans="1:39">
      <c r="A410" s="126" t="s">
        <v>799</v>
      </c>
      <c r="B410" s="126" t="s">
        <v>800</v>
      </c>
      <c r="C410" s="126" t="s">
        <v>1711</v>
      </c>
      <c r="D410" s="126" t="s">
        <v>17</v>
      </c>
      <c r="E410" s="126">
        <v>5</v>
      </c>
      <c r="F410" s="126">
        <v>1</v>
      </c>
      <c r="G410" s="126">
        <v>0.5</v>
      </c>
      <c r="H410" s="126">
        <v>0.5</v>
      </c>
      <c r="I410" s="126">
        <v>0</v>
      </c>
      <c r="J410" s="126">
        <v>0</v>
      </c>
      <c r="K410" s="126" t="s">
        <v>18</v>
      </c>
      <c r="L410" s="126"/>
      <c r="M410" s="126">
        <v>0</v>
      </c>
      <c r="N410" s="126" t="s">
        <v>18</v>
      </c>
      <c r="O410" s="126"/>
      <c r="P410" s="126">
        <v>4</v>
      </c>
      <c r="Q410" s="126" t="s">
        <v>21</v>
      </c>
      <c r="R410" s="126">
        <v>1.75</v>
      </c>
      <c r="S410" s="126" t="s">
        <v>28</v>
      </c>
      <c r="T410" s="126" t="s">
        <v>1715</v>
      </c>
      <c r="U410" s="126">
        <v>4</v>
      </c>
      <c r="V410" s="126"/>
      <c r="W410" s="126" t="s">
        <v>33</v>
      </c>
      <c r="X410" s="126">
        <v>2.4418604651162799</v>
      </c>
      <c r="Y410" s="126">
        <v>258</v>
      </c>
      <c r="Z410" s="126">
        <v>5</v>
      </c>
      <c r="AA410" s="126">
        <v>0.31007751937984501</v>
      </c>
      <c r="AB410" s="126">
        <v>0</v>
      </c>
      <c r="AC410" s="126">
        <v>0</v>
      </c>
      <c r="AD410" s="126">
        <v>0.321705426356589</v>
      </c>
      <c r="AE410" s="126">
        <v>0</v>
      </c>
      <c r="AF410" s="126">
        <v>0</v>
      </c>
      <c r="AG410" s="126">
        <v>0.108527131782946</v>
      </c>
      <c r="AH410" s="126">
        <v>1.9379844961240299E-2</v>
      </c>
      <c r="AI410" s="126">
        <v>0.15116279069767399</v>
      </c>
      <c r="AJ410" s="126">
        <v>6.5891472868217102E-2</v>
      </c>
      <c r="AK410" s="126">
        <v>0</v>
      </c>
      <c r="AL410" s="126">
        <v>0</v>
      </c>
      <c r="AM410" s="126"/>
    </row>
    <row r="411" spans="1:39">
      <c r="A411" s="126" t="s">
        <v>801</v>
      </c>
      <c r="B411" s="126" t="s">
        <v>802</v>
      </c>
      <c r="C411" s="126" t="s">
        <v>1711</v>
      </c>
      <c r="D411" s="126" t="s">
        <v>17</v>
      </c>
      <c r="E411" s="126">
        <v>1</v>
      </c>
      <c r="F411" s="126">
        <v>0</v>
      </c>
      <c r="G411" s="126">
        <v>0</v>
      </c>
      <c r="H411" s="126">
        <v>1</v>
      </c>
      <c r="I411" s="126">
        <v>0</v>
      </c>
      <c r="J411" s="126">
        <v>0</v>
      </c>
      <c r="K411" s="126" t="s">
        <v>18</v>
      </c>
      <c r="L411" s="126"/>
      <c r="M411" s="126">
        <v>0</v>
      </c>
      <c r="N411" s="126" t="s">
        <v>18</v>
      </c>
      <c r="O411" s="126"/>
      <c r="P411" s="126">
        <v>1</v>
      </c>
      <c r="Q411" s="126" t="s">
        <v>18</v>
      </c>
      <c r="R411" s="126">
        <v>0</v>
      </c>
      <c r="S411" s="126" t="s">
        <v>18</v>
      </c>
      <c r="T411" s="126" t="s">
        <v>1710</v>
      </c>
      <c r="U411" s="126"/>
      <c r="V411" s="126"/>
      <c r="W411" s="126" t="s">
        <v>31</v>
      </c>
      <c r="X411" s="126">
        <v>3.0096618357487901</v>
      </c>
      <c r="Y411" s="126">
        <v>207</v>
      </c>
      <c r="Z411" s="126">
        <v>1</v>
      </c>
      <c r="AA411" s="126">
        <v>0.54589371980676304</v>
      </c>
      <c r="AB411" s="126">
        <v>0</v>
      </c>
      <c r="AC411" s="126">
        <v>0</v>
      </c>
      <c r="AD411" s="126">
        <v>0.217391304347826</v>
      </c>
      <c r="AE411" s="126">
        <v>0</v>
      </c>
      <c r="AF411" s="126">
        <v>0</v>
      </c>
      <c r="AG411" s="126">
        <v>6.7632850241545903E-2</v>
      </c>
      <c r="AH411" s="126">
        <v>1.9323671497584499E-2</v>
      </c>
      <c r="AI411" s="126">
        <v>0.101449275362319</v>
      </c>
      <c r="AJ411" s="126">
        <v>2.41545893719807E-2</v>
      </c>
      <c r="AK411" s="126">
        <v>9.6618357487922701E-3</v>
      </c>
      <c r="AL411" s="126">
        <v>0</v>
      </c>
      <c r="AM411" s="126"/>
    </row>
    <row r="412" spans="1:39">
      <c r="A412" s="126" t="s">
        <v>803</v>
      </c>
      <c r="B412" s="126" t="s">
        <v>804</v>
      </c>
      <c r="C412" s="126" t="s">
        <v>1711</v>
      </c>
      <c r="D412" s="126" t="s">
        <v>17</v>
      </c>
      <c r="E412" s="126">
        <v>4</v>
      </c>
      <c r="F412" s="126">
        <v>2.75</v>
      </c>
      <c r="G412" s="126">
        <v>1</v>
      </c>
      <c r="H412" s="126">
        <v>0</v>
      </c>
      <c r="I412" s="126">
        <v>0</v>
      </c>
      <c r="J412" s="126">
        <v>1</v>
      </c>
      <c r="K412" s="126" t="s">
        <v>30</v>
      </c>
      <c r="L412" s="126" t="s">
        <v>1771</v>
      </c>
      <c r="M412" s="126">
        <v>0</v>
      </c>
      <c r="N412" s="126" t="s">
        <v>18</v>
      </c>
      <c r="O412" s="126"/>
      <c r="P412" s="126">
        <v>3</v>
      </c>
      <c r="Q412" s="126" t="s">
        <v>30</v>
      </c>
      <c r="R412" s="126">
        <v>3.3333333333333299</v>
      </c>
      <c r="S412" s="126" t="s">
        <v>18</v>
      </c>
      <c r="T412" s="126" t="s">
        <v>1710</v>
      </c>
      <c r="U412" s="126"/>
      <c r="V412" s="126"/>
      <c r="W412" s="126" t="s">
        <v>33</v>
      </c>
      <c r="X412" s="126">
        <v>2.46031746031746</v>
      </c>
      <c r="Y412" s="126">
        <v>126</v>
      </c>
      <c r="Z412" s="126">
        <v>4</v>
      </c>
      <c r="AA412" s="126">
        <v>0.30158730158730201</v>
      </c>
      <c r="AB412" s="126">
        <v>0</v>
      </c>
      <c r="AC412" s="126">
        <v>0</v>
      </c>
      <c r="AD412" s="126">
        <v>0.30952380952380998</v>
      </c>
      <c r="AE412" s="126">
        <v>0</v>
      </c>
      <c r="AF412" s="126">
        <v>0</v>
      </c>
      <c r="AG412" s="126">
        <v>0.126984126984127</v>
      </c>
      <c r="AH412" s="126">
        <v>3.9682539682539701E-2</v>
      </c>
      <c r="AI412" s="126">
        <v>0.126984126984127</v>
      </c>
      <c r="AJ412" s="126">
        <v>4.7619047619047603E-2</v>
      </c>
      <c r="AK412" s="126">
        <v>1.58730158730159E-2</v>
      </c>
      <c r="AL412" s="126">
        <v>0</v>
      </c>
      <c r="AM412" s="126"/>
    </row>
    <row r="413" spans="1:39">
      <c r="A413" s="126" t="s">
        <v>805</v>
      </c>
      <c r="B413" s="126" t="s">
        <v>806</v>
      </c>
      <c r="C413" s="126" t="s">
        <v>1711</v>
      </c>
      <c r="D413" s="126" t="s">
        <v>17</v>
      </c>
      <c r="E413" s="126">
        <v>3</v>
      </c>
      <c r="F413" s="126">
        <v>3</v>
      </c>
      <c r="G413" s="126">
        <v>1</v>
      </c>
      <c r="H413" s="126">
        <v>0</v>
      </c>
      <c r="I413" s="126">
        <v>0</v>
      </c>
      <c r="J413" s="126">
        <v>0</v>
      </c>
      <c r="K413" s="126" t="s">
        <v>18</v>
      </c>
      <c r="L413" s="126"/>
      <c r="M413" s="126">
        <v>0</v>
      </c>
      <c r="N413" s="126" t="s">
        <v>18</v>
      </c>
      <c r="O413" s="126"/>
      <c r="P413" s="126">
        <v>2</v>
      </c>
      <c r="Q413" s="126" t="s">
        <v>25</v>
      </c>
      <c r="R413" s="126">
        <v>1.5</v>
      </c>
      <c r="S413" s="126" t="s">
        <v>31</v>
      </c>
      <c r="T413" s="126" t="s">
        <v>1715</v>
      </c>
      <c r="U413" s="126">
        <v>3</v>
      </c>
      <c r="V413" s="126"/>
      <c r="W413" s="126" t="s">
        <v>31</v>
      </c>
      <c r="X413" s="126">
        <v>2.8615384615384598</v>
      </c>
      <c r="Y413" s="126">
        <v>65</v>
      </c>
      <c r="Z413" s="126">
        <v>3</v>
      </c>
      <c r="AA413" s="126">
        <v>0.492307692307692</v>
      </c>
      <c r="AB413" s="126">
        <v>0</v>
      </c>
      <c r="AC413" s="126">
        <v>0</v>
      </c>
      <c r="AD413" s="126">
        <v>0.21538461538461501</v>
      </c>
      <c r="AE413" s="126">
        <v>0</v>
      </c>
      <c r="AF413" s="126">
        <v>0</v>
      </c>
      <c r="AG413" s="126">
        <v>0.107692307692308</v>
      </c>
      <c r="AH413" s="126">
        <v>3.0769230769230799E-2</v>
      </c>
      <c r="AI413" s="126">
        <v>9.2307692307692299E-2</v>
      </c>
      <c r="AJ413" s="126">
        <v>6.15384615384615E-2</v>
      </c>
      <c r="AK413" s="126">
        <v>0</v>
      </c>
      <c r="AL413" s="126">
        <v>0</v>
      </c>
      <c r="AM413" s="126"/>
    </row>
    <row r="414" spans="1:39">
      <c r="A414" s="126" t="s">
        <v>807</v>
      </c>
      <c r="B414" s="126" t="s">
        <v>808</v>
      </c>
      <c r="C414" s="126" t="s">
        <v>1715</v>
      </c>
      <c r="D414" s="126" t="s">
        <v>17</v>
      </c>
      <c r="E414" s="126">
        <v>5</v>
      </c>
      <c r="F414" s="126">
        <v>1.75</v>
      </c>
      <c r="G414" s="126">
        <v>0.5</v>
      </c>
      <c r="H414" s="126">
        <v>0.5</v>
      </c>
      <c r="I414" s="126">
        <v>0</v>
      </c>
      <c r="J414" s="126">
        <v>0</v>
      </c>
      <c r="K414" s="126" t="s">
        <v>18</v>
      </c>
      <c r="L414" s="126"/>
      <c r="M414" s="126">
        <v>0</v>
      </c>
      <c r="N414" s="126" t="s">
        <v>18</v>
      </c>
      <c r="O414" s="126"/>
      <c r="P414" s="126">
        <v>4</v>
      </c>
      <c r="Q414" s="126" t="s">
        <v>21</v>
      </c>
      <c r="R414" s="126">
        <v>1.75</v>
      </c>
      <c r="S414" s="126" t="s">
        <v>28</v>
      </c>
      <c r="T414" s="126" t="s">
        <v>1715</v>
      </c>
      <c r="U414" s="126">
        <v>4</v>
      </c>
      <c r="V414" s="126"/>
      <c r="W414" s="126" t="s">
        <v>31</v>
      </c>
      <c r="X414" s="126">
        <v>2.8813559322033901</v>
      </c>
      <c r="Y414" s="126">
        <v>177</v>
      </c>
      <c r="Z414" s="126">
        <v>5</v>
      </c>
      <c r="AA414" s="126">
        <v>0.58757062146892702</v>
      </c>
      <c r="AB414" s="126">
        <v>0</v>
      </c>
      <c r="AC414" s="126">
        <v>0</v>
      </c>
      <c r="AD414" s="126">
        <v>0.10734463276836199</v>
      </c>
      <c r="AE414" s="126">
        <v>0</v>
      </c>
      <c r="AF414" s="126">
        <v>0</v>
      </c>
      <c r="AG414" s="126">
        <v>9.03954802259887E-2</v>
      </c>
      <c r="AH414" s="126">
        <v>1.6949152542372899E-2</v>
      </c>
      <c r="AI414" s="126">
        <v>0.13559322033898299</v>
      </c>
      <c r="AJ414" s="126">
        <v>2.82485875706215E-2</v>
      </c>
      <c r="AK414" s="126">
        <v>5.6497175141242903E-3</v>
      </c>
      <c r="AL414" s="126">
        <v>0</v>
      </c>
      <c r="AM414" s="126"/>
    </row>
    <row r="415" spans="1:39">
      <c r="A415" s="126" t="s">
        <v>809</v>
      </c>
      <c r="B415" s="126" t="s">
        <v>810</v>
      </c>
      <c r="C415" s="126" t="s">
        <v>1715</v>
      </c>
      <c r="D415" s="126" t="s">
        <v>17</v>
      </c>
      <c r="E415" s="126">
        <v>0</v>
      </c>
      <c r="F415" s="126"/>
      <c r="G415" s="126"/>
      <c r="H415" s="126"/>
      <c r="I415" s="126"/>
      <c r="J415" s="126">
        <v>0</v>
      </c>
      <c r="K415" s="126" t="s">
        <v>18</v>
      </c>
      <c r="L415" s="126"/>
      <c r="M415" s="126">
        <v>0</v>
      </c>
      <c r="N415" s="126" t="s">
        <v>18</v>
      </c>
      <c r="O415" s="126"/>
      <c r="P415" s="126">
        <v>0</v>
      </c>
      <c r="Q415" s="126" t="s">
        <v>18</v>
      </c>
      <c r="R415" s="126"/>
      <c r="S415" s="126" t="s">
        <v>18</v>
      </c>
      <c r="T415" s="126" t="s">
        <v>1710</v>
      </c>
      <c r="U415" s="126"/>
      <c r="V415" s="126"/>
      <c r="W415" s="126" t="s">
        <v>28</v>
      </c>
      <c r="X415" s="126">
        <v>3.9175</v>
      </c>
      <c r="Y415" s="126">
        <v>4</v>
      </c>
      <c r="Z415" s="126"/>
      <c r="AA415" s="126">
        <v>0.75</v>
      </c>
      <c r="AB415" s="126">
        <v>0.25</v>
      </c>
      <c r="AC415" s="126">
        <v>0</v>
      </c>
      <c r="AD415" s="126">
        <v>0</v>
      </c>
      <c r="AE415" s="126">
        <v>0</v>
      </c>
      <c r="AF415" s="126">
        <v>0</v>
      </c>
      <c r="AG415" s="126">
        <v>0</v>
      </c>
      <c r="AH415" s="126">
        <v>0</v>
      </c>
      <c r="AI415" s="126">
        <v>0</v>
      </c>
      <c r="AJ415" s="126">
        <v>0</v>
      </c>
      <c r="AK415" s="126">
        <v>0</v>
      </c>
      <c r="AL415" s="126">
        <v>0</v>
      </c>
      <c r="AM415" s="126"/>
    </row>
    <row r="416" spans="1:39">
      <c r="A416" s="126" t="s">
        <v>811</v>
      </c>
      <c r="B416" s="126" t="s">
        <v>812</v>
      </c>
      <c r="C416" s="126" t="s">
        <v>1711</v>
      </c>
      <c r="D416" s="126" t="s">
        <v>17</v>
      </c>
      <c r="E416" s="126">
        <v>1</v>
      </c>
      <c r="F416" s="126">
        <v>3</v>
      </c>
      <c r="G416" s="126">
        <v>1</v>
      </c>
      <c r="H416" s="126">
        <v>0</v>
      </c>
      <c r="I416" s="126">
        <v>0</v>
      </c>
      <c r="J416" s="126">
        <v>0</v>
      </c>
      <c r="K416" s="126" t="s">
        <v>18</v>
      </c>
      <c r="L416" s="126"/>
      <c r="M416" s="126">
        <v>0</v>
      </c>
      <c r="N416" s="126" t="s">
        <v>18</v>
      </c>
      <c r="O416" s="126"/>
      <c r="P416" s="126">
        <v>1</v>
      </c>
      <c r="Q416" s="126" t="s">
        <v>31</v>
      </c>
      <c r="R416" s="126">
        <v>3</v>
      </c>
      <c r="S416" s="126" t="s">
        <v>18</v>
      </c>
      <c r="T416" s="126" t="s">
        <v>1710</v>
      </c>
      <c r="U416" s="126"/>
      <c r="V416" s="126"/>
      <c r="W416" s="126" t="s">
        <v>32</v>
      </c>
      <c r="X416" s="126">
        <v>2.6617518248175198</v>
      </c>
      <c r="Y416" s="126">
        <v>137</v>
      </c>
      <c r="Z416" s="126">
        <v>1</v>
      </c>
      <c r="AA416" s="126">
        <v>0.32846715328467202</v>
      </c>
      <c r="AB416" s="126">
        <v>0</v>
      </c>
      <c r="AC416" s="126">
        <v>7.2992700729926996E-3</v>
      </c>
      <c r="AD416" s="126">
        <v>0.321167883211679</v>
      </c>
      <c r="AE416" s="126">
        <v>0</v>
      </c>
      <c r="AF416" s="126">
        <v>7.2992700729926996E-3</v>
      </c>
      <c r="AG416" s="126">
        <v>0.145985401459854</v>
      </c>
      <c r="AH416" s="126">
        <v>5.1094890510948898E-2</v>
      </c>
      <c r="AI416" s="126">
        <v>7.2992700729927001E-2</v>
      </c>
      <c r="AJ416" s="126">
        <v>5.1094890510948898E-2</v>
      </c>
      <c r="AK416" s="126">
        <v>0</v>
      </c>
      <c r="AL416" s="126">
        <v>0</v>
      </c>
      <c r="AM416" s="126"/>
    </row>
    <row r="417" spans="1:39">
      <c r="A417" s="126" t="s">
        <v>813</v>
      </c>
      <c r="B417" s="126" t="s">
        <v>814</v>
      </c>
      <c r="C417" s="126" t="s">
        <v>1711</v>
      </c>
      <c r="D417" s="126" t="s">
        <v>17</v>
      </c>
      <c r="E417" s="126">
        <v>9</v>
      </c>
      <c r="F417" s="126">
        <v>2.1914285714285699</v>
      </c>
      <c r="G417" s="126">
        <v>1</v>
      </c>
      <c r="H417" s="126">
        <v>0</v>
      </c>
      <c r="I417" s="126">
        <v>0</v>
      </c>
      <c r="J417" s="126">
        <v>0</v>
      </c>
      <c r="K417" s="126" t="s">
        <v>18</v>
      </c>
      <c r="L417" s="126"/>
      <c r="M417" s="126">
        <v>3</v>
      </c>
      <c r="N417" s="126" t="s">
        <v>32</v>
      </c>
      <c r="O417" s="126" t="s">
        <v>1812</v>
      </c>
      <c r="P417" s="126">
        <v>4</v>
      </c>
      <c r="Q417" s="126" t="s">
        <v>32</v>
      </c>
      <c r="R417" s="126">
        <v>2.585</v>
      </c>
      <c r="S417" s="126" t="s">
        <v>25</v>
      </c>
      <c r="T417" s="126" t="s">
        <v>1712</v>
      </c>
      <c r="U417" s="126">
        <v>1.5</v>
      </c>
      <c r="V417" s="126"/>
      <c r="W417" s="126" t="s">
        <v>32</v>
      </c>
      <c r="X417" s="126">
        <v>2.7122796352583598</v>
      </c>
      <c r="Y417" s="126">
        <v>329</v>
      </c>
      <c r="Z417" s="126">
        <v>9</v>
      </c>
      <c r="AA417" s="126">
        <v>0.41033434650455902</v>
      </c>
      <c r="AB417" s="126">
        <v>1.2158054711246201E-2</v>
      </c>
      <c r="AC417" s="126">
        <v>1.2158054711246201E-2</v>
      </c>
      <c r="AD417" s="126">
        <v>0.22492401215805499</v>
      </c>
      <c r="AE417" s="126">
        <v>9.11854103343465E-3</v>
      </c>
      <c r="AF417" s="126">
        <v>3.0395136778115501E-3</v>
      </c>
      <c r="AG417" s="126">
        <v>0.11550151975683901</v>
      </c>
      <c r="AH417" s="126">
        <v>4.2553191489361701E-2</v>
      </c>
      <c r="AI417" s="126">
        <v>0.10638297872340401</v>
      </c>
      <c r="AJ417" s="126">
        <v>4.8632218844984802E-2</v>
      </c>
      <c r="AK417" s="126">
        <v>3.0395136778115501E-3</v>
      </c>
      <c r="AL417" s="126">
        <v>0</v>
      </c>
      <c r="AM417" s="126"/>
    </row>
    <row r="418" spans="1:39">
      <c r="A418" s="126" t="s">
        <v>815</v>
      </c>
      <c r="B418" s="126" t="s">
        <v>816</v>
      </c>
      <c r="C418" s="126" t="s">
        <v>1711</v>
      </c>
      <c r="D418" s="126" t="s">
        <v>17</v>
      </c>
      <c r="E418" s="126">
        <v>2</v>
      </c>
      <c r="F418" s="126">
        <v>0</v>
      </c>
      <c r="G418" s="126">
        <v>0</v>
      </c>
      <c r="H418" s="126">
        <v>1</v>
      </c>
      <c r="I418" s="126">
        <v>0</v>
      </c>
      <c r="J418" s="126">
        <v>0</v>
      </c>
      <c r="K418" s="126" t="s">
        <v>18</v>
      </c>
      <c r="L418" s="126"/>
      <c r="M418" s="126">
        <v>0</v>
      </c>
      <c r="N418" s="126" t="s">
        <v>18</v>
      </c>
      <c r="O418" s="126"/>
      <c r="P418" s="126">
        <v>1</v>
      </c>
      <c r="Q418" s="126" t="s">
        <v>18</v>
      </c>
      <c r="R418" s="126">
        <v>0</v>
      </c>
      <c r="S418" s="126" t="s">
        <v>18</v>
      </c>
      <c r="T418" s="126" t="s">
        <v>1715</v>
      </c>
      <c r="U418" s="126">
        <v>0</v>
      </c>
      <c r="V418" s="126"/>
      <c r="W418" s="126" t="s">
        <v>32</v>
      </c>
      <c r="X418" s="126">
        <v>2.6815555555555601</v>
      </c>
      <c r="Y418" s="126">
        <v>90</v>
      </c>
      <c r="Z418" s="126">
        <v>2</v>
      </c>
      <c r="AA418" s="126">
        <v>0.45555555555555599</v>
      </c>
      <c r="AB418" s="126">
        <v>0</v>
      </c>
      <c r="AC418" s="126">
        <v>0</v>
      </c>
      <c r="AD418" s="126">
        <v>0.122222222222222</v>
      </c>
      <c r="AE418" s="126">
        <v>5.5555555555555601E-2</v>
      </c>
      <c r="AF418" s="126">
        <v>3.3333333333333298E-2</v>
      </c>
      <c r="AG418" s="126">
        <v>8.8888888888888906E-2</v>
      </c>
      <c r="AH418" s="126">
        <v>8.8888888888888906E-2</v>
      </c>
      <c r="AI418" s="126">
        <v>6.6666666666666693E-2</v>
      </c>
      <c r="AJ418" s="126">
        <v>6.6666666666666693E-2</v>
      </c>
      <c r="AK418" s="126">
        <v>0</v>
      </c>
      <c r="AL418" s="126">
        <v>0</v>
      </c>
      <c r="AM418" s="126"/>
    </row>
    <row r="419" spans="1:39">
      <c r="A419" s="126" t="s">
        <v>817</v>
      </c>
      <c r="B419" s="126" t="s">
        <v>818</v>
      </c>
      <c r="C419" s="126" t="s">
        <v>1711</v>
      </c>
      <c r="D419" s="126" t="s">
        <v>17</v>
      </c>
      <c r="E419" s="126">
        <v>0</v>
      </c>
      <c r="F419" s="126"/>
      <c r="G419" s="126"/>
      <c r="H419" s="126"/>
      <c r="I419" s="126"/>
      <c r="J419" s="126">
        <v>0</v>
      </c>
      <c r="K419" s="126" t="s">
        <v>18</v>
      </c>
      <c r="L419" s="126"/>
      <c r="M419" s="126">
        <v>0</v>
      </c>
      <c r="N419" s="126" t="s">
        <v>18</v>
      </c>
      <c r="O419" s="126"/>
      <c r="P419" s="126">
        <v>0</v>
      </c>
      <c r="Q419" s="126" t="s">
        <v>18</v>
      </c>
      <c r="R419" s="126"/>
      <c r="S419" s="126" t="s">
        <v>18</v>
      </c>
      <c r="T419" s="126" t="s">
        <v>1710</v>
      </c>
      <c r="U419" s="126"/>
      <c r="V419" s="126"/>
      <c r="W419" s="126" t="s">
        <v>31</v>
      </c>
      <c r="X419" s="126">
        <v>2.8965517241379306</v>
      </c>
      <c r="Y419" s="126">
        <v>58</v>
      </c>
      <c r="Z419" s="126"/>
      <c r="AA419" s="126">
        <v>0.31034482758620702</v>
      </c>
      <c r="AB419" s="126">
        <v>0</v>
      </c>
      <c r="AC419" s="126">
        <v>0</v>
      </c>
      <c r="AD419" s="126">
        <v>0.46551724137931</v>
      </c>
      <c r="AE419" s="126">
        <v>0</v>
      </c>
      <c r="AF419" s="126">
        <v>0</v>
      </c>
      <c r="AG419" s="126">
        <v>0.12068965517241401</v>
      </c>
      <c r="AH419" s="126">
        <v>1.72413793103448E-2</v>
      </c>
      <c r="AI419" s="126">
        <v>3.4482758620689703E-2</v>
      </c>
      <c r="AJ419" s="126">
        <v>5.1724137931034503E-2</v>
      </c>
      <c r="AK419" s="126">
        <v>0</v>
      </c>
      <c r="AL419" s="126">
        <v>0</v>
      </c>
      <c r="AM419" s="126"/>
    </row>
    <row r="420" spans="1:39">
      <c r="A420" s="126" t="s">
        <v>819</v>
      </c>
      <c r="B420" s="126" t="s">
        <v>820</v>
      </c>
      <c r="C420" s="126" t="s">
        <v>1711</v>
      </c>
      <c r="D420" s="126" t="s">
        <v>17</v>
      </c>
      <c r="E420" s="126">
        <v>0</v>
      </c>
      <c r="F420" s="126"/>
      <c r="G420" s="126"/>
      <c r="H420" s="126"/>
      <c r="I420" s="126"/>
      <c r="J420" s="126">
        <v>0</v>
      </c>
      <c r="K420" s="126" t="s">
        <v>18</v>
      </c>
      <c r="L420" s="126"/>
      <c r="M420" s="126">
        <v>0</v>
      </c>
      <c r="N420" s="126" t="s">
        <v>18</v>
      </c>
      <c r="O420" s="126"/>
      <c r="P420" s="126">
        <v>0</v>
      </c>
      <c r="Q420" s="126" t="s">
        <v>18</v>
      </c>
      <c r="R420" s="126"/>
      <c r="S420" s="126" t="s">
        <v>18</v>
      </c>
      <c r="T420" s="126" t="s">
        <v>1710</v>
      </c>
      <c r="U420" s="126"/>
      <c r="V420" s="126"/>
      <c r="W420" s="126" t="s">
        <v>31</v>
      </c>
      <c r="X420" s="126">
        <v>3.11320754716981</v>
      </c>
      <c r="Y420" s="126">
        <v>53</v>
      </c>
      <c r="Z420" s="126"/>
      <c r="AA420" s="126">
        <v>0.58490566037735903</v>
      </c>
      <c r="AB420" s="126">
        <v>0</v>
      </c>
      <c r="AC420" s="126">
        <v>0</v>
      </c>
      <c r="AD420" s="126">
        <v>0.20754716981132099</v>
      </c>
      <c r="AE420" s="126">
        <v>0</v>
      </c>
      <c r="AF420" s="126">
        <v>0</v>
      </c>
      <c r="AG420" s="126">
        <v>7.54716981132076E-2</v>
      </c>
      <c r="AH420" s="126">
        <v>0</v>
      </c>
      <c r="AI420" s="126">
        <v>0</v>
      </c>
      <c r="AJ420" s="126">
        <v>9.4339622641509385E-2</v>
      </c>
      <c r="AK420" s="126">
        <v>0</v>
      </c>
      <c r="AL420" s="126">
        <v>0</v>
      </c>
      <c r="AM420" s="126"/>
    </row>
    <row r="421" spans="1:39">
      <c r="A421" s="126" t="s">
        <v>821</v>
      </c>
      <c r="B421" s="126" t="s">
        <v>822</v>
      </c>
      <c r="C421" s="126" t="s">
        <v>1715</v>
      </c>
      <c r="D421" s="126" t="s">
        <v>17</v>
      </c>
      <c r="E421" s="126">
        <v>0</v>
      </c>
      <c r="F421" s="126"/>
      <c r="G421" s="126"/>
      <c r="H421" s="126"/>
      <c r="I421" s="126"/>
      <c r="J421" s="126">
        <v>0</v>
      </c>
      <c r="K421" s="126" t="s">
        <v>18</v>
      </c>
      <c r="L421" s="126"/>
      <c r="M421" s="126">
        <v>0</v>
      </c>
      <c r="N421" s="126" t="s">
        <v>18</v>
      </c>
      <c r="O421" s="126"/>
      <c r="P421" s="126">
        <v>0</v>
      </c>
      <c r="Q421" s="126" t="s">
        <v>18</v>
      </c>
      <c r="R421" s="126"/>
      <c r="S421" s="126" t="s">
        <v>18</v>
      </c>
      <c r="T421" s="126" t="s">
        <v>1710</v>
      </c>
      <c r="U421" s="126"/>
      <c r="V421" s="126"/>
      <c r="W421" s="126" t="s">
        <v>32</v>
      </c>
      <c r="X421" s="126">
        <v>2.5333333333333301</v>
      </c>
      <c r="Y421" s="126">
        <v>30</v>
      </c>
      <c r="Z421" s="126"/>
      <c r="AA421" s="126">
        <v>0.3</v>
      </c>
      <c r="AB421" s="126">
        <v>0</v>
      </c>
      <c r="AC421" s="126">
        <v>0</v>
      </c>
      <c r="AD421" s="126">
        <v>0.4</v>
      </c>
      <c r="AE421" s="126">
        <v>0</v>
      </c>
      <c r="AF421" s="126">
        <v>0</v>
      </c>
      <c r="AG421" s="126">
        <v>6.6666666666666693E-2</v>
      </c>
      <c r="AH421" s="126">
        <v>0</v>
      </c>
      <c r="AI421" s="126">
        <v>0.1</v>
      </c>
      <c r="AJ421" s="126">
        <v>0</v>
      </c>
      <c r="AK421" s="126">
        <v>0</v>
      </c>
      <c r="AL421" s="126">
        <v>0</v>
      </c>
      <c r="AM421" s="126"/>
    </row>
    <row r="422" spans="1:39">
      <c r="A422" s="126" t="s">
        <v>823</v>
      </c>
      <c r="B422" s="126" t="s">
        <v>824</v>
      </c>
      <c r="C422" s="126" t="s">
        <v>1715</v>
      </c>
      <c r="D422" s="126" t="s">
        <v>17</v>
      </c>
      <c r="E422" s="126">
        <v>0</v>
      </c>
      <c r="F422" s="126"/>
      <c r="G422" s="126"/>
      <c r="H422" s="126"/>
      <c r="I422" s="126"/>
      <c r="J422" s="126">
        <v>0</v>
      </c>
      <c r="K422" s="126" t="s">
        <v>18</v>
      </c>
      <c r="L422" s="126"/>
      <c r="M422" s="126">
        <v>0</v>
      </c>
      <c r="N422" s="126" t="s">
        <v>18</v>
      </c>
      <c r="O422" s="126"/>
      <c r="P422" s="126">
        <v>0</v>
      </c>
      <c r="Q422" s="126" t="s">
        <v>18</v>
      </c>
      <c r="R422" s="126"/>
      <c r="S422" s="126" t="s">
        <v>18</v>
      </c>
      <c r="T422" s="126" t="s">
        <v>1710</v>
      </c>
      <c r="U422" s="126"/>
      <c r="V422" s="126"/>
      <c r="W422" s="126" t="s">
        <v>29</v>
      </c>
      <c r="X422" s="126">
        <v>3.5714285714285694</v>
      </c>
      <c r="Y422" s="126">
        <v>28</v>
      </c>
      <c r="Z422" s="126"/>
      <c r="AA422" s="126">
        <v>0.78571428571428603</v>
      </c>
      <c r="AB422" s="126">
        <v>0</v>
      </c>
      <c r="AC422" s="126">
        <v>0</v>
      </c>
      <c r="AD422" s="126">
        <v>0.14285714285714299</v>
      </c>
      <c r="AE422" s="126">
        <v>0</v>
      </c>
      <c r="AF422" s="126">
        <v>0</v>
      </c>
      <c r="AG422" s="126">
        <v>0</v>
      </c>
      <c r="AH422" s="126">
        <v>0</v>
      </c>
      <c r="AI422" s="126">
        <v>7.1428571428571397E-2</v>
      </c>
      <c r="AJ422" s="126">
        <v>0</v>
      </c>
      <c r="AK422" s="126">
        <v>0</v>
      </c>
      <c r="AL422" s="126">
        <v>0</v>
      </c>
      <c r="AM422" s="126"/>
    </row>
    <row r="423" spans="1:39">
      <c r="A423" s="126" t="s">
        <v>825</v>
      </c>
      <c r="B423" s="126" t="s">
        <v>826</v>
      </c>
      <c r="C423" s="126" t="s">
        <v>1715</v>
      </c>
      <c r="D423" s="126" t="s">
        <v>17</v>
      </c>
      <c r="E423" s="126">
        <v>0</v>
      </c>
      <c r="F423" s="126"/>
      <c r="G423" s="126"/>
      <c r="H423" s="126"/>
      <c r="I423" s="126"/>
      <c r="J423" s="126">
        <v>0</v>
      </c>
      <c r="K423" s="126" t="s">
        <v>18</v>
      </c>
      <c r="L423" s="126"/>
      <c r="M423" s="126">
        <v>0</v>
      </c>
      <c r="N423" s="126" t="s">
        <v>18</v>
      </c>
      <c r="O423" s="126"/>
      <c r="P423" s="126">
        <v>0</v>
      </c>
      <c r="Q423" s="126" t="s">
        <v>18</v>
      </c>
      <c r="R423" s="126"/>
      <c r="S423" s="126" t="s">
        <v>18</v>
      </c>
      <c r="T423" s="126" t="s">
        <v>1710</v>
      </c>
      <c r="U423" s="126"/>
      <c r="V423" s="126"/>
      <c r="W423" s="126" t="s">
        <v>30</v>
      </c>
      <c r="X423" s="126">
        <v>3.375</v>
      </c>
      <c r="Y423" s="126">
        <v>24</v>
      </c>
      <c r="Z423" s="126"/>
      <c r="AA423" s="126">
        <v>0.66666666666666696</v>
      </c>
      <c r="AB423" s="126">
        <v>0</v>
      </c>
      <c r="AC423" s="126">
        <v>0</v>
      </c>
      <c r="AD423" s="126">
        <v>0.20833333333333301</v>
      </c>
      <c r="AE423" s="126">
        <v>0</v>
      </c>
      <c r="AF423" s="126">
        <v>0</v>
      </c>
      <c r="AG423" s="126">
        <v>4.1666666666666699E-2</v>
      </c>
      <c r="AH423" s="126">
        <v>0</v>
      </c>
      <c r="AI423" s="126">
        <v>8.3333333333333301E-2</v>
      </c>
      <c r="AJ423" s="126">
        <v>0</v>
      </c>
      <c r="AK423" s="126">
        <v>0</v>
      </c>
      <c r="AL423" s="126">
        <v>0</v>
      </c>
      <c r="AM423" s="126"/>
    </row>
    <row r="424" spans="1:39">
      <c r="A424" s="126" t="s">
        <v>827</v>
      </c>
      <c r="B424" s="126" t="s">
        <v>828</v>
      </c>
      <c r="C424" s="126" t="s">
        <v>1715</v>
      </c>
      <c r="D424" s="126" t="s">
        <v>17</v>
      </c>
      <c r="E424" s="126">
        <v>1</v>
      </c>
      <c r="F424" s="126">
        <v>4</v>
      </c>
      <c r="G424" s="126">
        <v>1</v>
      </c>
      <c r="H424" s="126">
        <v>0</v>
      </c>
      <c r="I424" s="126">
        <v>0</v>
      </c>
      <c r="J424" s="126">
        <v>0</v>
      </c>
      <c r="K424" s="126" t="s">
        <v>18</v>
      </c>
      <c r="L424" s="126"/>
      <c r="M424" s="126">
        <v>0</v>
      </c>
      <c r="N424" s="126" t="s">
        <v>18</v>
      </c>
      <c r="O424" s="126"/>
      <c r="P424" s="126">
        <v>1</v>
      </c>
      <c r="Q424" s="126" t="s">
        <v>28</v>
      </c>
      <c r="R424" s="126">
        <v>4</v>
      </c>
      <c r="S424" s="126" t="s">
        <v>18</v>
      </c>
      <c r="T424" s="126" t="s">
        <v>1710</v>
      </c>
      <c r="U424" s="126"/>
      <c r="V424" s="126"/>
      <c r="W424" s="126" t="s">
        <v>31</v>
      </c>
      <c r="X424" s="126">
        <v>3.0556666666666699</v>
      </c>
      <c r="Y424" s="126">
        <v>30</v>
      </c>
      <c r="Z424" s="126">
        <v>1</v>
      </c>
      <c r="AA424" s="126">
        <v>0.6</v>
      </c>
      <c r="AB424" s="126">
        <v>3.3333333333333298E-2</v>
      </c>
      <c r="AC424" s="126">
        <v>0</v>
      </c>
      <c r="AD424" s="126">
        <v>0.16666666666666699</v>
      </c>
      <c r="AE424" s="126">
        <v>0</v>
      </c>
      <c r="AF424" s="126">
        <v>0</v>
      </c>
      <c r="AG424" s="126">
        <v>0</v>
      </c>
      <c r="AH424" s="126">
        <v>3.3333333333333298E-2</v>
      </c>
      <c r="AI424" s="126">
        <v>0</v>
      </c>
      <c r="AJ424" s="126">
        <v>0.1</v>
      </c>
      <c r="AK424" s="126">
        <v>0</v>
      </c>
      <c r="AL424" s="126">
        <v>0</v>
      </c>
      <c r="AM424" s="126"/>
    </row>
    <row r="425" spans="1:39">
      <c r="A425" s="126" t="s">
        <v>829</v>
      </c>
      <c r="B425" s="126" t="s">
        <v>830</v>
      </c>
      <c r="C425" s="126" t="s">
        <v>1711</v>
      </c>
      <c r="D425" s="126" t="s">
        <v>17</v>
      </c>
      <c r="E425" s="126">
        <v>1</v>
      </c>
      <c r="F425" s="126">
        <v>0</v>
      </c>
      <c r="G425" s="126">
        <v>0</v>
      </c>
      <c r="H425" s="126">
        <v>1</v>
      </c>
      <c r="I425" s="126">
        <v>0</v>
      </c>
      <c r="J425" s="126">
        <v>0</v>
      </c>
      <c r="K425" s="126" t="s">
        <v>18</v>
      </c>
      <c r="L425" s="126"/>
      <c r="M425" s="126">
        <v>0</v>
      </c>
      <c r="N425" s="126" t="s">
        <v>18</v>
      </c>
      <c r="O425" s="126"/>
      <c r="P425" s="126">
        <v>1</v>
      </c>
      <c r="Q425" s="126" t="s">
        <v>18</v>
      </c>
      <c r="R425" s="126">
        <v>0</v>
      </c>
      <c r="S425" s="126" t="s">
        <v>18</v>
      </c>
      <c r="T425" s="126" t="s">
        <v>1710</v>
      </c>
      <c r="U425" s="126"/>
      <c r="V425" s="126"/>
      <c r="W425" s="126" t="s">
        <v>31</v>
      </c>
      <c r="X425" s="126">
        <v>3.0408163265306101</v>
      </c>
      <c r="Y425" s="126">
        <v>49</v>
      </c>
      <c r="Z425" s="126">
        <v>1</v>
      </c>
      <c r="AA425" s="126">
        <v>0.59183673469387799</v>
      </c>
      <c r="AB425" s="126">
        <v>0</v>
      </c>
      <c r="AC425" s="126">
        <v>0</v>
      </c>
      <c r="AD425" s="126">
        <v>0.14285714285714299</v>
      </c>
      <c r="AE425" s="126">
        <v>0</v>
      </c>
      <c r="AF425" s="126">
        <v>0</v>
      </c>
      <c r="AG425" s="126">
        <v>0.102040816326531</v>
      </c>
      <c r="AH425" s="126">
        <v>4.08163265306122E-2</v>
      </c>
      <c r="AI425" s="126">
        <v>8.1632653061224497E-2</v>
      </c>
      <c r="AJ425" s="126">
        <v>2.04081632653061E-2</v>
      </c>
      <c r="AK425" s="126">
        <v>0</v>
      </c>
      <c r="AL425" s="126">
        <v>0</v>
      </c>
      <c r="AM425" s="126"/>
    </row>
    <row r="426" spans="1:39">
      <c r="A426" s="126" t="s">
        <v>831</v>
      </c>
      <c r="B426" s="126" t="s">
        <v>832</v>
      </c>
      <c r="C426" s="126" t="s">
        <v>1711</v>
      </c>
      <c r="D426" s="126" t="s">
        <v>17</v>
      </c>
      <c r="E426" s="126">
        <v>2</v>
      </c>
      <c r="F426" s="126">
        <v>4</v>
      </c>
      <c r="G426" s="126">
        <v>1</v>
      </c>
      <c r="H426" s="126">
        <v>0</v>
      </c>
      <c r="I426" s="126">
        <v>0</v>
      </c>
      <c r="J426" s="126">
        <v>0</v>
      </c>
      <c r="K426" s="126" t="s">
        <v>18</v>
      </c>
      <c r="L426" s="126"/>
      <c r="M426" s="126">
        <v>0</v>
      </c>
      <c r="N426" s="126" t="s">
        <v>18</v>
      </c>
      <c r="O426" s="126"/>
      <c r="P426" s="126">
        <v>2</v>
      </c>
      <c r="Q426" s="126" t="s">
        <v>28</v>
      </c>
      <c r="R426" s="126">
        <v>4</v>
      </c>
      <c r="S426" s="126" t="s">
        <v>18</v>
      </c>
      <c r="T426" s="126" t="s">
        <v>1710</v>
      </c>
      <c r="U426" s="126"/>
      <c r="V426" s="126"/>
      <c r="W426" s="126" t="s">
        <v>31</v>
      </c>
      <c r="X426" s="126">
        <v>3.1</v>
      </c>
      <c r="Y426" s="126">
        <v>40</v>
      </c>
      <c r="Z426" s="126">
        <v>2</v>
      </c>
      <c r="AA426" s="126">
        <v>0.6</v>
      </c>
      <c r="AB426" s="126">
        <v>0</v>
      </c>
      <c r="AC426" s="126">
        <v>0</v>
      </c>
      <c r="AD426" s="126">
        <v>0.15</v>
      </c>
      <c r="AE426" s="126">
        <v>0</v>
      </c>
      <c r="AF426" s="126">
        <v>0</v>
      </c>
      <c r="AG426" s="126">
        <v>0.1</v>
      </c>
      <c r="AH426" s="126">
        <v>0.05</v>
      </c>
      <c r="AI426" s="126">
        <v>0.05</v>
      </c>
      <c r="AJ426" s="126">
        <v>0.05</v>
      </c>
      <c r="AK426" s="126">
        <v>0</v>
      </c>
      <c r="AL426" s="126">
        <v>0</v>
      </c>
      <c r="AM426" s="126"/>
    </row>
    <row r="427" spans="1:39">
      <c r="A427" s="126" t="s">
        <v>833</v>
      </c>
      <c r="B427" s="126" t="s">
        <v>834</v>
      </c>
      <c r="C427" s="126" t="s">
        <v>1711</v>
      </c>
      <c r="D427" s="126" t="s">
        <v>17</v>
      </c>
      <c r="E427" s="126">
        <v>5</v>
      </c>
      <c r="F427" s="126">
        <v>2</v>
      </c>
      <c r="G427" s="126">
        <v>1</v>
      </c>
      <c r="H427" s="126">
        <v>0</v>
      </c>
      <c r="I427" s="126">
        <v>0</v>
      </c>
      <c r="J427" s="126">
        <v>0</v>
      </c>
      <c r="K427" s="126" t="s">
        <v>18</v>
      </c>
      <c r="L427" s="126"/>
      <c r="M427" s="126">
        <v>0</v>
      </c>
      <c r="N427" s="126" t="s">
        <v>18</v>
      </c>
      <c r="O427" s="126"/>
      <c r="P427" s="126">
        <v>2</v>
      </c>
      <c r="Q427" s="126" t="s">
        <v>31</v>
      </c>
      <c r="R427" s="126">
        <v>3</v>
      </c>
      <c r="S427" s="126" t="s">
        <v>28</v>
      </c>
      <c r="T427" s="126" t="s">
        <v>1711</v>
      </c>
      <c r="U427" s="126">
        <v>4</v>
      </c>
      <c r="V427" s="126"/>
      <c r="W427" s="126" t="s">
        <v>30</v>
      </c>
      <c r="X427" s="126">
        <v>3.2540983606557399</v>
      </c>
      <c r="Y427" s="126">
        <v>122</v>
      </c>
      <c r="Z427" s="126">
        <v>5</v>
      </c>
      <c r="AA427" s="126">
        <v>0.72131147540983598</v>
      </c>
      <c r="AB427" s="126">
        <v>8.1967213114754103E-3</v>
      </c>
      <c r="AC427" s="126">
        <v>8.1967213114754103E-3</v>
      </c>
      <c r="AD427" s="126">
        <v>8.1967213114754106E-2</v>
      </c>
      <c r="AE427" s="126">
        <v>0</v>
      </c>
      <c r="AF427" s="126">
        <v>0</v>
      </c>
      <c r="AG427" s="126">
        <v>3.2786885245901599E-2</v>
      </c>
      <c r="AH427" s="126">
        <v>0</v>
      </c>
      <c r="AI427" s="126">
        <v>4.91803278688525E-2</v>
      </c>
      <c r="AJ427" s="126">
        <v>6.5573770491803296E-2</v>
      </c>
      <c r="AK427" s="126">
        <v>0</v>
      </c>
      <c r="AL427" s="126">
        <v>0</v>
      </c>
      <c r="AM427" s="126"/>
    </row>
    <row r="428" spans="1:39">
      <c r="A428" s="126" t="s">
        <v>835</v>
      </c>
      <c r="B428" s="126" t="s">
        <v>836</v>
      </c>
      <c r="C428" s="126" t="s">
        <v>1711</v>
      </c>
      <c r="D428" s="126" t="s">
        <v>17</v>
      </c>
      <c r="E428" s="126">
        <v>2</v>
      </c>
      <c r="F428" s="126">
        <v>2</v>
      </c>
      <c r="G428" s="126">
        <v>0.5</v>
      </c>
      <c r="H428" s="126">
        <v>0.5</v>
      </c>
      <c r="I428" s="126">
        <v>0</v>
      </c>
      <c r="J428" s="126">
        <v>0</v>
      </c>
      <c r="K428" s="126" t="s">
        <v>18</v>
      </c>
      <c r="L428" s="126"/>
      <c r="M428" s="126">
        <v>0</v>
      </c>
      <c r="N428" s="126" t="s">
        <v>18</v>
      </c>
      <c r="O428" s="126"/>
      <c r="P428" s="126">
        <v>2</v>
      </c>
      <c r="Q428" s="126" t="s">
        <v>28</v>
      </c>
      <c r="R428" s="126">
        <v>4</v>
      </c>
      <c r="S428" s="126" t="s">
        <v>18</v>
      </c>
      <c r="T428" s="126" t="s">
        <v>1710</v>
      </c>
      <c r="U428" s="126"/>
      <c r="V428" s="126"/>
      <c r="W428" s="126" t="s">
        <v>31</v>
      </c>
      <c r="X428" s="126">
        <v>3.14782608695652</v>
      </c>
      <c r="Y428" s="126">
        <v>115</v>
      </c>
      <c r="Z428" s="126">
        <v>2</v>
      </c>
      <c r="AA428" s="126">
        <v>0.55652173913043501</v>
      </c>
      <c r="AB428" s="126">
        <v>0</v>
      </c>
      <c r="AC428" s="126">
        <v>0</v>
      </c>
      <c r="AD428" s="126">
        <v>0.25217391304347803</v>
      </c>
      <c r="AE428" s="126">
        <v>0</v>
      </c>
      <c r="AF428" s="126">
        <v>0</v>
      </c>
      <c r="AG428" s="126">
        <v>6.9565217391304404E-2</v>
      </c>
      <c r="AH428" s="126">
        <v>2.6086956521739101E-2</v>
      </c>
      <c r="AI428" s="126">
        <v>6.08695652173913E-2</v>
      </c>
      <c r="AJ428" s="126">
        <v>1.7391304347826101E-2</v>
      </c>
      <c r="AK428" s="126">
        <v>0</v>
      </c>
      <c r="AL428" s="126">
        <v>0</v>
      </c>
      <c r="AM428" s="126"/>
    </row>
    <row r="429" spans="1:39">
      <c r="A429" s="126" t="s">
        <v>837</v>
      </c>
      <c r="B429" s="126" t="s">
        <v>838</v>
      </c>
      <c r="C429" s="126" t="s">
        <v>1711</v>
      </c>
      <c r="D429" s="126" t="s">
        <v>17</v>
      </c>
      <c r="E429" s="126">
        <v>0</v>
      </c>
      <c r="F429" s="126"/>
      <c r="G429" s="126"/>
      <c r="H429" s="126"/>
      <c r="I429" s="126"/>
      <c r="J429" s="126">
        <v>0</v>
      </c>
      <c r="K429" s="126" t="s">
        <v>18</v>
      </c>
      <c r="L429" s="126"/>
      <c r="M429" s="126">
        <v>0</v>
      </c>
      <c r="N429" s="126" t="s">
        <v>18</v>
      </c>
      <c r="O429" s="126"/>
      <c r="P429" s="126">
        <v>0</v>
      </c>
      <c r="Q429" s="126" t="s">
        <v>18</v>
      </c>
      <c r="R429" s="126"/>
      <c r="S429" s="126" t="s">
        <v>18</v>
      </c>
      <c r="T429" s="126" t="s">
        <v>1710</v>
      </c>
      <c r="U429" s="126"/>
      <c r="V429" s="126"/>
      <c r="W429" s="126" t="s">
        <v>31</v>
      </c>
      <c r="X429" s="126">
        <v>3.1612903225806499</v>
      </c>
      <c r="Y429" s="126">
        <v>31</v>
      </c>
      <c r="Z429" s="126"/>
      <c r="AA429" s="126">
        <v>0.61290322580645196</v>
      </c>
      <c r="AB429" s="126">
        <v>3.2258064516128997E-2</v>
      </c>
      <c r="AC429" s="126">
        <v>3.2258064516128997E-2</v>
      </c>
      <c r="AD429" s="126">
        <v>0.16129032258064499</v>
      </c>
      <c r="AE429" s="126">
        <v>0</v>
      </c>
      <c r="AF429" s="126">
        <v>0</v>
      </c>
      <c r="AG429" s="126">
        <v>0</v>
      </c>
      <c r="AH429" s="126">
        <v>0</v>
      </c>
      <c r="AI429" s="126">
        <v>9.6774193548387094E-2</v>
      </c>
      <c r="AJ429" s="126">
        <v>0</v>
      </c>
      <c r="AK429" s="126">
        <v>0</v>
      </c>
      <c r="AL429" s="126">
        <v>0</v>
      </c>
      <c r="AM429" s="126"/>
    </row>
    <row r="430" spans="1:39">
      <c r="A430" s="126" t="s">
        <v>839</v>
      </c>
      <c r="B430" s="126" t="s">
        <v>840</v>
      </c>
      <c r="C430" s="126" t="s">
        <v>1715</v>
      </c>
      <c r="D430" s="126" t="s">
        <v>17</v>
      </c>
      <c r="E430" s="126">
        <v>1</v>
      </c>
      <c r="F430" s="126">
        <v>4</v>
      </c>
      <c r="G430" s="126">
        <v>1</v>
      </c>
      <c r="H430" s="126">
        <v>0</v>
      </c>
      <c r="I430" s="126">
        <v>0</v>
      </c>
      <c r="J430" s="126">
        <v>0</v>
      </c>
      <c r="K430" s="126" t="s">
        <v>18</v>
      </c>
      <c r="L430" s="126"/>
      <c r="M430" s="126">
        <v>0</v>
      </c>
      <c r="N430" s="126" t="s">
        <v>18</v>
      </c>
      <c r="O430" s="126"/>
      <c r="P430" s="126">
        <v>1</v>
      </c>
      <c r="Q430" s="126" t="s">
        <v>28</v>
      </c>
      <c r="R430" s="126">
        <v>4</v>
      </c>
      <c r="S430" s="126" t="s">
        <v>18</v>
      </c>
      <c r="T430" s="126" t="s">
        <v>1710</v>
      </c>
      <c r="U430" s="126"/>
      <c r="V430" s="126"/>
      <c r="W430" s="126" t="s">
        <v>30</v>
      </c>
      <c r="X430" s="126">
        <v>3.46428571428571</v>
      </c>
      <c r="Y430" s="126">
        <v>28</v>
      </c>
      <c r="Z430" s="126">
        <v>1</v>
      </c>
      <c r="AA430" s="126">
        <v>0.67857142857142905</v>
      </c>
      <c r="AB430" s="126">
        <v>0</v>
      </c>
      <c r="AC430" s="126">
        <v>0</v>
      </c>
      <c r="AD430" s="126">
        <v>0.25</v>
      </c>
      <c r="AE430" s="126">
        <v>0</v>
      </c>
      <c r="AF430" s="126">
        <v>0</v>
      </c>
      <c r="AG430" s="126">
        <v>0</v>
      </c>
      <c r="AH430" s="126">
        <v>0</v>
      </c>
      <c r="AI430" s="126">
        <v>7.1428571428571397E-2</v>
      </c>
      <c r="AJ430" s="126">
        <v>0</v>
      </c>
      <c r="AK430" s="126">
        <v>0</v>
      </c>
      <c r="AL430" s="126">
        <v>0</v>
      </c>
      <c r="AM430" s="126"/>
    </row>
    <row r="431" spans="1:39">
      <c r="A431" s="126" t="s">
        <v>841</v>
      </c>
      <c r="B431" s="126" t="s">
        <v>842</v>
      </c>
      <c r="C431" s="126" t="s">
        <v>1712</v>
      </c>
      <c r="D431" s="126" t="s">
        <v>17</v>
      </c>
      <c r="E431" s="126">
        <v>0</v>
      </c>
      <c r="F431" s="126"/>
      <c r="G431" s="126"/>
      <c r="H431" s="126"/>
      <c r="I431" s="126"/>
      <c r="J431" s="126">
        <v>0</v>
      </c>
      <c r="K431" s="126" t="s">
        <v>18</v>
      </c>
      <c r="L431" s="126"/>
      <c r="M431" s="126">
        <v>0</v>
      </c>
      <c r="N431" s="126" t="s">
        <v>18</v>
      </c>
      <c r="O431" s="126"/>
      <c r="P431" s="126">
        <v>0</v>
      </c>
      <c r="Q431" s="126" t="s">
        <v>18</v>
      </c>
      <c r="R431" s="126"/>
      <c r="S431" s="126" t="s">
        <v>18</v>
      </c>
      <c r="T431" s="126" t="s">
        <v>1710</v>
      </c>
      <c r="U431" s="126"/>
      <c r="V431" s="126"/>
      <c r="W431" s="126" t="s">
        <v>33</v>
      </c>
      <c r="X431" s="126">
        <v>2.4</v>
      </c>
      <c r="Y431" s="126">
        <v>5</v>
      </c>
      <c r="Z431" s="126"/>
      <c r="AA431" s="126">
        <v>0.2</v>
      </c>
      <c r="AB431" s="126">
        <v>0</v>
      </c>
      <c r="AC431" s="126">
        <v>0</v>
      </c>
      <c r="AD431" s="126">
        <v>0.4</v>
      </c>
      <c r="AE431" s="126">
        <v>0</v>
      </c>
      <c r="AF431" s="126">
        <v>0</v>
      </c>
      <c r="AG431" s="126">
        <v>0.2</v>
      </c>
      <c r="AH431" s="126">
        <v>0</v>
      </c>
      <c r="AI431" s="126">
        <v>0</v>
      </c>
      <c r="AJ431" s="126">
        <v>0.2</v>
      </c>
      <c r="AK431" s="126">
        <v>0</v>
      </c>
      <c r="AL431" s="126">
        <v>0</v>
      </c>
      <c r="AM431" s="126"/>
    </row>
    <row r="432" spans="1:39">
      <c r="A432" s="126" t="s">
        <v>843</v>
      </c>
      <c r="B432" s="126" t="s">
        <v>844</v>
      </c>
      <c r="C432" s="126" t="s">
        <v>1711</v>
      </c>
      <c r="D432" s="126" t="s">
        <v>17</v>
      </c>
      <c r="E432" s="126">
        <v>1</v>
      </c>
      <c r="F432" s="126">
        <v>4</v>
      </c>
      <c r="G432" s="126">
        <v>1</v>
      </c>
      <c r="H432" s="126">
        <v>0</v>
      </c>
      <c r="I432" s="126">
        <v>0</v>
      </c>
      <c r="J432" s="126">
        <v>0</v>
      </c>
      <c r="K432" s="126" t="s">
        <v>18</v>
      </c>
      <c r="L432" s="126"/>
      <c r="M432" s="126">
        <v>0</v>
      </c>
      <c r="N432" s="126" t="s">
        <v>18</v>
      </c>
      <c r="O432" s="126"/>
      <c r="P432" s="126">
        <v>1</v>
      </c>
      <c r="Q432" s="126" t="s">
        <v>28</v>
      </c>
      <c r="R432" s="126">
        <v>4</v>
      </c>
      <c r="S432" s="126" t="s">
        <v>18</v>
      </c>
      <c r="T432" s="126" t="s">
        <v>1710</v>
      </c>
      <c r="U432" s="126"/>
      <c r="V432" s="126"/>
      <c r="W432" s="126" t="s">
        <v>31</v>
      </c>
      <c r="X432" s="126">
        <v>2.9230769230769198</v>
      </c>
      <c r="Y432" s="126">
        <v>13</v>
      </c>
      <c r="Z432" s="126">
        <v>1</v>
      </c>
      <c r="AA432" s="126">
        <v>0.69230769230769196</v>
      </c>
      <c r="AB432" s="126">
        <v>0</v>
      </c>
      <c r="AC432" s="126">
        <v>0</v>
      </c>
      <c r="AD432" s="126">
        <v>0</v>
      </c>
      <c r="AE432" s="126">
        <v>0</v>
      </c>
      <c r="AF432" s="126">
        <v>0</v>
      </c>
      <c r="AG432" s="126">
        <v>7.69230769230769E-2</v>
      </c>
      <c r="AH432" s="126">
        <v>0</v>
      </c>
      <c r="AI432" s="126">
        <v>0.15384615384615399</v>
      </c>
      <c r="AJ432" s="126">
        <v>0</v>
      </c>
      <c r="AK432" s="126">
        <v>0</v>
      </c>
      <c r="AL432" s="126">
        <v>0</v>
      </c>
      <c r="AM432" s="126"/>
    </row>
    <row r="433" spans="1:39">
      <c r="A433" s="126" t="s">
        <v>845</v>
      </c>
      <c r="B433" s="126" t="s">
        <v>846</v>
      </c>
      <c r="C433" s="126" t="s">
        <v>1715</v>
      </c>
      <c r="D433" s="126" t="s">
        <v>17</v>
      </c>
      <c r="E433" s="126">
        <v>0</v>
      </c>
      <c r="F433" s="126"/>
      <c r="G433" s="126"/>
      <c r="H433" s="126"/>
      <c r="I433" s="126"/>
      <c r="J433" s="126">
        <v>0</v>
      </c>
      <c r="K433" s="126" t="s">
        <v>18</v>
      </c>
      <c r="L433" s="126"/>
      <c r="M433" s="126">
        <v>0</v>
      </c>
      <c r="N433" s="126" t="s">
        <v>18</v>
      </c>
      <c r="O433" s="126"/>
      <c r="P433" s="126">
        <v>0</v>
      </c>
      <c r="Q433" s="126" t="s">
        <v>18</v>
      </c>
      <c r="R433" s="126"/>
      <c r="S433" s="126" t="s">
        <v>18</v>
      </c>
      <c r="T433" s="126" t="s">
        <v>1710</v>
      </c>
      <c r="U433" s="126"/>
      <c r="V433" s="126"/>
      <c r="W433" s="126" t="s">
        <v>29</v>
      </c>
      <c r="X433" s="126">
        <v>3.6666666666666705</v>
      </c>
      <c r="Y433" s="126">
        <v>3</v>
      </c>
      <c r="Z433" s="126"/>
      <c r="AA433" s="126">
        <v>0.66666666666666696</v>
      </c>
      <c r="AB433" s="126">
        <v>0</v>
      </c>
      <c r="AC433" s="126">
        <v>0</v>
      </c>
      <c r="AD433" s="126">
        <v>0.33333333333333298</v>
      </c>
      <c r="AE433" s="126">
        <v>0</v>
      </c>
      <c r="AF433" s="126">
        <v>0</v>
      </c>
      <c r="AG433" s="126">
        <v>0</v>
      </c>
      <c r="AH433" s="126">
        <v>0</v>
      </c>
      <c r="AI433" s="126">
        <v>0</v>
      </c>
      <c r="AJ433" s="126">
        <v>0</v>
      </c>
      <c r="AK433" s="126">
        <v>0</v>
      </c>
      <c r="AL433" s="126">
        <v>0</v>
      </c>
      <c r="AM433" s="126"/>
    </row>
    <row r="434" spans="1:39">
      <c r="A434" s="126" t="s">
        <v>847</v>
      </c>
      <c r="B434" s="126" t="s">
        <v>848</v>
      </c>
      <c r="C434" s="126" t="s">
        <v>1712</v>
      </c>
      <c r="D434" s="126" t="s">
        <v>17</v>
      </c>
      <c r="E434" s="126">
        <v>0</v>
      </c>
      <c r="F434" s="126"/>
      <c r="G434" s="126"/>
      <c r="H434" s="126"/>
      <c r="I434" s="126"/>
      <c r="J434" s="126">
        <v>0</v>
      </c>
      <c r="K434" s="126" t="s">
        <v>18</v>
      </c>
      <c r="L434" s="126"/>
      <c r="M434" s="126">
        <v>0</v>
      </c>
      <c r="N434" s="126" t="s">
        <v>18</v>
      </c>
      <c r="O434" s="126"/>
      <c r="P434" s="126">
        <v>0</v>
      </c>
      <c r="Q434" s="126" t="s">
        <v>18</v>
      </c>
      <c r="R434" s="126"/>
      <c r="S434" s="126" t="s">
        <v>18</v>
      </c>
      <c r="T434" s="126" t="s">
        <v>1710</v>
      </c>
      <c r="U434" s="126"/>
      <c r="V434" s="126"/>
      <c r="W434" s="126" t="s">
        <v>28</v>
      </c>
      <c r="X434" s="126">
        <v>4</v>
      </c>
      <c r="Y434" s="126">
        <v>1</v>
      </c>
      <c r="Z434" s="126"/>
      <c r="AA434" s="126">
        <v>1</v>
      </c>
      <c r="AB434" s="126">
        <v>0</v>
      </c>
      <c r="AC434" s="126">
        <v>0</v>
      </c>
      <c r="AD434" s="126">
        <v>0</v>
      </c>
      <c r="AE434" s="126">
        <v>0</v>
      </c>
      <c r="AF434" s="126">
        <v>0</v>
      </c>
      <c r="AG434" s="126">
        <v>0</v>
      </c>
      <c r="AH434" s="126">
        <v>0</v>
      </c>
      <c r="AI434" s="126">
        <v>0</v>
      </c>
      <c r="AJ434" s="126">
        <v>0</v>
      </c>
      <c r="AK434" s="126">
        <v>0</v>
      </c>
      <c r="AL434" s="126">
        <v>0</v>
      </c>
      <c r="AM434" s="126"/>
    </row>
    <row r="435" spans="1:39">
      <c r="A435" s="126" t="s">
        <v>849</v>
      </c>
      <c r="B435" s="126" t="s">
        <v>850</v>
      </c>
      <c r="C435" s="126" t="s">
        <v>1711</v>
      </c>
      <c r="D435" s="126" t="s">
        <v>17</v>
      </c>
      <c r="E435" s="126">
        <v>0</v>
      </c>
      <c r="F435" s="126"/>
      <c r="G435" s="126"/>
      <c r="H435" s="126"/>
      <c r="I435" s="126"/>
      <c r="J435" s="126">
        <v>0</v>
      </c>
      <c r="K435" s="126" t="s">
        <v>18</v>
      </c>
      <c r="L435" s="126"/>
      <c r="M435" s="126">
        <v>0</v>
      </c>
      <c r="N435" s="126" t="s">
        <v>18</v>
      </c>
      <c r="O435" s="126"/>
      <c r="P435" s="126">
        <v>0</v>
      </c>
      <c r="Q435" s="126" t="s">
        <v>18</v>
      </c>
      <c r="R435" s="126"/>
      <c r="S435" s="126" t="s">
        <v>18</v>
      </c>
      <c r="T435" s="126" t="s">
        <v>1710</v>
      </c>
      <c r="U435" s="126"/>
      <c r="V435" s="126"/>
      <c r="W435" s="126" t="s">
        <v>28</v>
      </c>
      <c r="X435" s="126">
        <v>4</v>
      </c>
      <c r="Y435" s="126">
        <v>2</v>
      </c>
      <c r="Z435" s="126"/>
      <c r="AA435" s="126">
        <v>1</v>
      </c>
      <c r="AB435" s="126">
        <v>0</v>
      </c>
      <c r="AC435" s="126">
        <v>0</v>
      </c>
      <c r="AD435" s="126">
        <v>0</v>
      </c>
      <c r="AE435" s="126">
        <v>0</v>
      </c>
      <c r="AF435" s="126">
        <v>0</v>
      </c>
      <c r="AG435" s="126">
        <v>0</v>
      </c>
      <c r="AH435" s="126">
        <v>0</v>
      </c>
      <c r="AI435" s="126">
        <v>0</v>
      </c>
      <c r="AJ435" s="126">
        <v>0</v>
      </c>
      <c r="AK435" s="126">
        <v>0</v>
      </c>
      <c r="AL435" s="126">
        <v>0</v>
      </c>
      <c r="AM435" s="126"/>
    </row>
    <row r="436" spans="1:39">
      <c r="A436" s="126" t="s">
        <v>851</v>
      </c>
      <c r="B436" s="126" t="s">
        <v>852</v>
      </c>
      <c r="C436" s="126" t="s">
        <v>1711</v>
      </c>
      <c r="D436" s="126" t="s">
        <v>17</v>
      </c>
      <c r="E436" s="126">
        <v>0</v>
      </c>
      <c r="F436" s="126"/>
      <c r="G436" s="126"/>
      <c r="H436" s="126"/>
      <c r="I436" s="126"/>
      <c r="J436" s="126">
        <v>0</v>
      </c>
      <c r="K436" s="126" t="s">
        <v>18</v>
      </c>
      <c r="L436" s="126"/>
      <c r="M436" s="126">
        <v>0</v>
      </c>
      <c r="N436" s="126" t="s">
        <v>18</v>
      </c>
      <c r="O436" s="126"/>
      <c r="P436" s="126">
        <v>0</v>
      </c>
      <c r="Q436" s="126" t="s">
        <v>18</v>
      </c>
      <c r="R436" s="126"/>
      <c r="S436" s="126" t="s">
        <v>18</v>
      </c>
      <c r="T436" s="126" t="s">
        <v>1710</v>
      </c>
      <c r="U436" s="126"/>
      <c r="V436" s="126"/>
      <c r="W436" s="126" t="s">
        <v>30</v>
      </c>
      <c r="X436" s="126">
        <v>3.1724137931034506</v>
      </c>
      <c r="Y436" s="126">
        <v>29</v>
      </c>
      <c r="Z436" s="126"/>
      <c r="AA436" s="126">
        <v>0.58620689655172398</v>
      </c>
      <c r="AB436" s="126">
        <v>0</v>
      </c>
      <c r="AC436" s="126">
        <v>0</v>
      </c>
      <c r="AD436" s="126">
        <v>0.20689655172413801</v>
      </c>
      <c r="AE436" s="126">
        <v>0</v>
      </c>
      <c r="AF436" s="126">
        <v>0</v>
      </c>
      <c r="AG436" s="126">
        <v>0.10344827586206901</v>
      </c>
      <c r="AH436" s="126">
        <v>0</v>
      </c>
      <c r="AI436" s="126">
        <v>6.8965517241379296E-2</v>
      </c>
      <c r="AJ436" s="126">
        <v>0</v>
      </c>
      <c r="AK436" s="126">
        <v>0</v>
      </c>
      <c r="AL436" s="126">
        <v>0</v>
      </c>
      <c r="AM436" s="126"/>
    </row>
    <row r="437" spans="1:39">
      <c r="A437" s="126" t="s">
        <v>853</v>
      </c>
      <c r="B437" s="126" t="s">
        <v>854</v>
      </c>
      <c r="C437" s="126" t="s">
        <v>1711</v>
      </c>
      <c r="D437" s="126" t="s">
        <v>17</v>
      </c>
      <c r="E437" s="126">
        <v>0</v>
      </c>
      <c r="F437" s="126"/>
      <c r="G437" s="126"/>
      <c r="H437" s="126"/>
      <c r="I437" s="126"/>
      <c r="J437" s="126">
        <v>0</v>
      </c>
      <c r="K437" s="126" t="s">
        <v>18</v>
      </c>
      <c r="L437" s="126"/>
      <c r="M437" s="126">
        <v>0</v>
      </c>
      <c r="N437" s="126" t="s">
        <v>18</v>
      </c>
      <c r="O437" s="126"/>
      <c r="P437" s="126">
        <v>0</v>
      </c>
      <c r="Q437" s="126" t="s">
        <v>18</v>
      </c>
      <c r="R437" s="126"/>
      <c r="S437" s="126" t="s">
        <v>18</v>
      </c>
      <c r="T437" s="126" t="s">
        <v>1710</v>
      </c>
      <c r="U437" s="126"/>
      <c r="V437" s="126"/>
      <c r="W437" s="126" t="s">
        <v>29</v>
      </c>
      <c r="X437" s="126">
        <v>3.5555555555555598</v>
      </c>
      <c r="Y437" s="126">
        <v>27</v>
      </c>
      <c r="Z437" s="126"/>
      <c r="AA437" s="126">
        <v>0.70370370370370405</v>
      </c>
      <c r="AB437" s="126">
        <v>0</v>
      </c>
      <c r="AC437" s="126">
        <v>0</v>
      </c>
      <c r="AD437" s="126">
        <v>0.22222222222222199</v>
      </c>
      <c r="AE437" s="126">
        <v>0</v>
      </c>
      <c r="AF437" s="126">
        <v>0</v>
      </c>
      <c r="AG437" s="126">
        <v>3.7037037037037E-2</v>
      </c>
      <c r="AH437" s="126">
        <v>0</v>
      </c>
      <c r="AI437" s="126">
        <v>0</v>
      </c>
      <c r="AJ437" s="126">
        <v>3.7037037037037E-2</v>
      </c>
      <c r="AK437" s="126">
        <v>0</v>
      </c>
      <c r="AL437" s="126">
        <v>0</v>
      </c>
      <c r="AM437" s="126"/>
    </row>
    <row r="438" spans="1:39">
      <c r="A438" s="126" t="s">
        <v>855</v>
      </c>
      <c r="B438" s="126" t="s">
        <v>856</v>
      </c>
      <c r="C438" s="126" t="s">
        <v>1711</v>
      </c>
      <c r="D438" s="126" t="s">
        <v>17</v>
      </c>
      <c r="E438" s="126">
        <v>1</v>
      </c>
      <c r="F438" s="126">
        <v>0</v>
      </c>
      <c r="G438" s="126">
        <v>0</v>
      </c>
      <c r="H438" s="126">
        <v>1</v>
      </c>
      <c r="I438" s="126">
        <v>0</v>
      </c>
      <c r="J438" s="126">
        <v>0</v>
      </c>
      <c r="K438" s="126" t="s">
        <v>18</v>
      </c>
      <c r="L438" s="126"/>
      <c r="M438" s="126">
        <v>0</v>
      </c>
      <c r="N438" s="126" t="s">
        <v>18</v>
      </c>
      <c r="O438" s="126"/>
      <c r="P438" s="126">
        <v>1</v>
      </c>
      <c r="Q438" s="126" t="s">
        <v>18</v>
      </c>
      <c r="R438" s="126">
        <v>0</v>
      </c>
      <c r="S438" s="126" t="s">
        <v>18</v>
      </c>
      <c r="T438" s="126" t="s">
        <v>1710</v>
      </c>
      <c r="U438" s="126"/>
      <c r="V438" s="126"/>
      <c r="W438" s="126" t="s">
        <v>31</v>
      </c>
      <c r="X438" s="126">
        <v>2.875</v>
      </c>
      <c r="Y438" s="126">
        <v>32</v>
      </c>
      <c r="Z438" s="126">
        <v>1</v>
      </c>
      <c r="AA438" s="126">
        <v>0.4375</v>
      </c>
      <c r="AB438" s="126">
        <v>0</v>
      </c>
      <c r="AC438" s="126">
        <v>0</v>
      </c>
      <c r="AD438" s="126">
        <v>0.28125</v>
      </c>
      <c r="AE438" s="126">
        <v>0</v>
      </c>
      <c r="AF438" s="126">
        <v>0</v>
      </c>
      <c r="AG438" s="126">
        <v>0.125</v>
      </c>
      <c r="AH438" s="126">
        <v>3.125E-2</v>
      </c>
      <c r="AI438" s="126">
        <v>0.125</v>
      </c>
      <c r="AJ438" s="126">
        <v>0</v>
      </c>
      <c r="AK438" s="126">
        <v>0</v>
      </c>
      <c r="AL438" s="126">
        <v>0</v>
      </c>
      <c r="AM438" s="126"/>
    </row>
    <row r="439" spans="1:39">
      <c r="A439" s="126" t="s">
        <v>1470</v>
      </c>
      <c r="B439" s="126" t="s">
        <v>1471</v>
      </c>
      <c r="C439" s="126" t="s">
        <v>1711</v>
      </c>
      <c r="D439" s="126" t="s">
        <v>17</v>
      </c>
      <c r="E439" s="126">
        <v>0</v>
      </c>
      <c r="F439" s="126"/>
      <c r="G439" s="126"/>
      <c r="H439" s="126"/>
      <c r="I439" s="126"/>
      <c r="J439" s="126">
        <v>0</v>
      </c>
      <c r="K439" s="126" t="s">
        <v>18</v>
      </c>
      <c r="L439" s="126"/>
      <c r="M439" s="126">
        <v>0</v>
      </c>
      <c r="N439" s="126" t="s">
        <v>18</v>
      </c>
      <c r="O439" s="126"/>
      <c r="P439" s="126">
        <v>0</v>
      </c>
      <c r="Q439" s="126" t="s">
        <v>18</v>
      </c>
      <c r="R439" s="126"/>
      <c r="S439" s="126" t="s">
        <v>18</v>
      </c>
      <c r="T439" s="126" t="s">
        <v>1710</v>
      </c>
      <c r="U439" s="126"/>
      <c r="V439" s="126"/>
      <c r="W439" s="126" t="s">
        <v>30</v>
      </c>
      <c r="X439" s="126">
        <v>3.21428571428571</v>
      </c>
      <c r="Y439" s="126">
        <v>28</v>
      </c>
      <c r="Z439" s="126"/>
      <c r="AA439" s="126">
        <v>0.5</v>
      </c>
      <c r="AB439" s="126">
        <v>0</v>
      </c>
      <c r="AC439" s="126">
        <v>0</v>
      </c>
      <c r="AD439" s="126">
        <v>0.35714285714285698</v>
      </c>
      <c r="AE439" s="126">
        <v>0</v>
      </c>
      <c r="AF439" s="126">
        <v>0</v>
      </c>
      <c r="AG439" s="126">
        <v>7.1428571428571397E-2</v>
      </c>
      <c r="AH439" s="126">
        <v>0</v>
      </c>
      <c r="AI439" s="126">
        <v>7.1428571428571397E-2</v>
      </c>
      <c r="AJ439" s="126">
        <v>0</v>
      </c>
      <c r="AK439" s="126">
        <v>0</v>
      </c>
      <c r="AL439" s="126">
        <v>0</v>
      </c>
      <c r="AM439" s="126"/>
    </row>
    <row r="440" spans="1:39">
      <c r="A440" s="126" t="s">
        <v>857</v>
      </c>
      <c r="B440" s="126" t="s">
        <v>858</v>
      </c>
      <c r="C440" s="126" t="s">
        <v>1711</v>
      </c>
      <c r="D440" s="126" t="s">
        <v>17</v>
      </c>
      <c r="E440" s="126">
        <v>0</v>
      </c>
      <c r="F440" s="126"/>
      <c r="G440" s="126"/>
      <c r="H440" s="126"/>
      <c r="I440" s="126"/>
      <c r="J440" s="126">
        <v>0</v>
      </c>
      <c r="K440" s="126" t="s">
        <v>18</v>
      </c>
      <c r="L440" s="126"/>
      <c r="M440" s="126">
        <v>0</v>
      </c>
      <c r="N440" s="126" t="s">
        <v>18</v>
      </c>
      <c r="O440" s="126"/>
      <c r="P440" s="126">
        <v>0</v>
      </c>
      <c r="Q440" s="126" t="s">
        <v>18</v>
      </c>
      <c r="R440" s="126"/>
      <c r="S440" s="126" t="s">
        <v>18</v>
      </c>
      <c r="T440" s="126" t="s">
        <v>1710</v>
      </c>
      <c r="U440" s="126"/>
      <c r="V440" s="126"/>
      <c r="W440" s="126" t="s">
        <v>30</v>
      </c>
      <c r="X440" s="126">
        <v>3.3333333333333299</v>
      </c>
      <c r="Y440" s="126">
        <v>12</v>
      </c>
      <c r="Z440" s="126"/>
      <c r="AA440" s="126">
        <v>0.66666666666666696</v>
      </c>
      <c r="AB440" s="126">
        <v>0</v>
      </c>
      <c r="AC440" s="126">
        <v>0</v>
      </c>
      <c r="AD440" s="126">
        <v>0.16666666666666699</v>
      </c>
      <c r="AE440" s="126">
        <v>0</v>
      </c>
      <c r="AF440" s="126">
        <v>0</v>
      </c>
      <c r="AG440" s="126">
        <v>8.3333333333333301E-2</v>
      </c>
      <c r="AH440" s="126">
        <v>0</v>
      </c>
      <c r="AI440" s="126">
        <v>8.3333333333333301E-2</v>
      </c>
      <c r="AJ440" s="126">
        <v>0</v>
      </c>
      <c r="AK440" s="126">
        <v>0</v>
      </c>
      <c r="AL440" s="126">
        <v>0</v>
      </c>
      <c r="AM440" s="126"/>
    </row>
    <row r="441" spans="1:39">
      <c r="A441" s="126" t="s">
        <v>1557</v>
      </c>
      <c r="B441" s="126" t="s">
        <v>1860</v>
      </c>
      <c r="C441" s="126" t="s">
        <v>1711</v>
      </c>
      <c r="D441" s="126" t="s">
        <v>17</v>
      </c>
      <c r="E441" s="126">
        <v>0</v>
      </c>
      <c r="F441" s="126"/>
      <c r="G441" s="126"/>
      <c r="H441" s="126"/>
      <c r="I441" s="126"/>
      <c r="J441" s="126">
        <v>0</v>
      </c>
      <c r="K441" s="126" t="s">
        <v>18</v>
      </c>
      <c r="L441" s="126"/>
      <c r="M441" s="126">
        <v>0</v>
      </c>
      <c r="N441" s="126" t="s">
        <v>18</v>
      </c>
      <c r="O441" s="126"/>
      <c r="P441" s="126">
        <v>0</v>
      </c>
      <c r="Q441" s="126" t="s">
        <v>18</v>
      </c>
      <c r="R441" s="126"/>
      <c r="S441" s="126" t="s">
        <v>18</v>
      </c>
      <c r="T441" s="126" t="s">
        <v>1710</v>
      </c>
      <c r="U441" s="126"/>
      <c r="V441" s="126"/>
      <c r="W441" s="126" t="s">
        <v>31</v>
      </c>
      <c r="X441" s="126">
        <v>3.1074999999999999</v>
      </c>
      <c r="Y441" s="126">
        <v>28</v>
      </c>
      <c r="Z441" s="126"/>
      <c r="AA441" s="126">
        <v>0.53571428571428603</v>
      </c>
      <c r="AB441" s="126">
        <v>3.5714285714285698E-2</v>
      </c>
      <c r="AC441" s="126">
        <v>0</v>
      </c>
      <c r="AD441" s="126">
        <v>0.14285714285714299</v>
      </c>
      <c r="AE441" s="126">
        <v>7.1428571428571397E-2</v>
      </c>
      <c r="AF441" s="126">
        <v>0</v>
      </c>
      <c r="AG441" s="126">
        <v>3.5714285714285698E-2</v>
      </c>
      <c r="AH441" s="126">
        <v>0.14285714285714299</v>
      </c>
      <c r="AI441" s="126">
        <v>0</v>
      </c>
      <c r="AJ441" s="126">
        <v>3.5714285714285698E-2</v>
      </c>
      <c r="AK441" s="126">
        <v>0</v>
      </c>
      <c r="AL441" s="126">
        <v>0</v>
      </c>
      <c r="AM441" s="126"/>
    </row>
    <row r="442" spans="1:39">
      <c r="A442" s="126" t="s">
        <v>1556</v>
      </c>
      <c r="B442" s="126" t="s">
        <v>1861</v>
      </c>
      <c r="C442" s="126" t="s">
        <v>1711</v>
      </c>
      <c r="D442" s="126" t="s">
        <v>17</v>
      </c>
      <c r="E442" s="126">
        <v>0</v>
      </c>
      <c r="F442" s="126"/>
      <c r="G442" s="126"/>
      <c r="H442" s="126"/>
      <c r="I442" s="126"/>
      <c r="J442" s="126">
        <v>0</v>
      </c>
      <c r="K442" s="126" t="s">
        <v>18</v>
      </c>
      <c r="L442" s="126"/>
      <c r="M442" s="126">
        <v>0</v>
      </c>
      <c r="N442" s="126" t="s">
        <v>18</v>
      </c>
      <c r="O442" s="126"/>
      <c r="P442" s="126">
        <v>0</v>
      </c>
      <c r="Q442" s="126" t="s">
        <v>18</v>
      </c>
      <c r="R442" s="126"/>
      <c r="S442" s="126" t="s">
        <v>18</v>
      </c>
      <c r="T442" s="126" t="s">
        <v>1710</v>
      </c>
      <c r="U442" s="126"/>
      <c r="V442" s="126"/>
      <c r="W442" s="126" t="s">
        <v>21</v>
      </c>
      <c r="X442" s="126">
        <v>2.125</v>
      </c>
      <c r="Y442" s="126">
        <v>8</v>
      </c>
      <c r="Z442" s="126"/>
      <c r="AA442" s="126">
        <v>0.375</v>
      </c>
      <c r="AB442" s="126">
        <v>0</v>
      </c>
      <c r="AC442" s="126">
        <v>0</v>
      </c>
      <c r="AD442" s="126">
        <v>0.125</v>
      </c>
      <c r="AE442" s="126">
        <v>0</v>
      </c>
      <c r="AF442" s="126">
        <v>0</v>
      </c>
      <c r="AG442" s="126">
        <v>0.125</v>
      </c>
      <c r="AH442" s="126">
        <v>0</v>
      </c>
      <c r="AI442" s="126">
        <v>0.25</v>
      </c>
      <c r="AJ442" s="126">
        <v>0.125</v>
      </c>
      <c r="AK442" s="126">
        <v>0</v>
      </c>
      <c r="AL442" s="126">
        <v>0</v>
      </c>
      <c r="AM442" s="126"/>
    </row>
    <row r="443" spans="1:39">
      <c r="A443" s="126" t="s">
        <v>1555</v>
      </c>
      <c r="B443" s="126" t="s">
        <v>1862</v>
      </c>
      <c r="C443" s="126" t="s">
        <v>1711</v>
      </c>
      <c r="D443" s="126" t="s">
        <v>17</v>
      </c>
      <c r="E443" s="126">
        <v>0</v>
      </c>
      <c r="F443" s="126"/>
      <c r="G443" s="126"/>
      <c r="H443" s="126"/>
      <c r="I443" s="126"/>
      <c r="J443" s="126">
        <v>0</v>
      </c>
      <c r="K443" s="126" t="s">
        <v>18</v>
      </c>
      <c r="L443" s="126"/>
      <c r="M443" s="126">
        <v>0</v>
      </c>
      <c r="N443" s="126" t="s">
        <v>18</v>
      </c>
      <c r="O443" s="126"/>
      <c r="P443" s="126">
        <v>0</v>
      </c>
      <c r="Q443" s="126" t="s">
        <v>18</v>
      </c>
      <c r="R443" s="126"/>
      <c r="S443" s="126" t="s">
        <v>18</v>
      </c>
      <c r="T443" s="126" t="s">
        <v>1710</v>
      </c>
      <c r="U443" s="126"/>
      <c r="V443" s="126"/>
      <c r="W443" s="126" t="s">
        <v>30</v>
      </c>
      <c r="X443" s="126">
        <v>3.25</v>
      </c>
      <c r="Y443" s="126">
        <v>4</v>
      </c>
      <c r="Z443" s="126"/>
      <c r="AA443" s="126">
        <v>0</v>
      </c>
      <c r="AB443" s="126">
        <v>0.25</v>
      </c>
      <c r="AC443" s="126">
        <v>0.25</v>
      </c>
      <c r="AD443" s="126">
        <v>0.5</v>
      </c>
      <c r="AE443" s="126">
        <v>0</v>
      </c>
      <c r="AF443" s="126">
        <v>0</v>
      </c>
      <c r="AG443" s="126">
        <v>0</v>
      </c>
      <c r="AH443" s="126">
        <v>0</v>
      </c>
      <c r="AI443" s="126">
        <v>0</v>
      </c>
      <c r="AJ443" s="126">
        <v>0</v>
      </c>
      <c r="AK443" s="126">
        <v>0</v>
      </c>
      <c r="AL443" s="126">
        <v>0</v>
      </c>
      <c r="AM443" s="126"/>
    </row>
    <row r="444" spans="1:39">
      <c r="A444" s="126" t="s">
        <v>1554</v>
      </c>
      <c r="B444" s="126" t="s">
        <v>1863</v>
      </c>
      <c r="C444" s="126" t="s">
        <v>1711</v>
      </c>
      <c r="D444" s="126" t="s">
        <v>17</v>
      </c>
      <c r="E444" s="126">
        <v>0</v>
      </c>
      <c r="F444" s="126"/>
      <c r="G444" s="126"/>
      <c r="H444" s="126"/>
      <c r="I444" s="126"/>
      <c r="J444" s="126">
        <v>0</v>
      </c>
      <c r="K444" s="126" t="s">
        <v>18</v>
      </c>
      <c r="L444" s="126"/>
      <c r="M444" s="126">
        <v>0</v>
      </c>
      <c r="N444" s="126" t="s">
        <v>18</v>
      </c>
      <c r="O444" s="126"/>
      <c r="P444" s="126">
        <v>0</v>
      </c>
      <c r="Q444" s="126" t="s">
        <v>18</v>
      </c>
      <c r="R444" s="126"/>
      <c r="S444" s="126" t="s">
        <v>18</v>
      </c>
      <c r="T444" s="126" t="s">
        <v>1710</v>
      </c>
      <c r="U444" s="126"/>
      <c r="V444" s="126"/>
      <c r="W444" s="126" t="s">
        <v>28</v>
      </c>
      <c r="X444" s="126">
        <v>4</v>
      </c>
      <c r="Y444" s="126">
        <v>2</v>
      </c>
      <c r="Z444" s="126"/>
      <c r="AA444" s="126">
        <v>1</v>
      </c>
      <c r="AB444" s="126">
        <v>0</v>
      </c>
      <c r="AC444" s="126">
        <v>0</v>
      </c>
      <c r="AD444" s="126">
        <v>0</v>
      </c>
      <c r="AE444" s="126">
        <v>0</v>
      </c>
      <c r="AF444" s="126">
        <v>0</v>
      </c>
      <c r="AG444" s="126">
        <v>0</v>
      </c>
      <c r="AH444" s="126">
        <v>0</v>
      </c>
      <c r="AI444" s="126">
        <v>0</v>
      </c>
      <c r="AJ444" s="126">
        <v>0</v>
      </c>
      <c r="AK444" s="126">
        <v>0</v>
      </c>
      <c r="AL444" s="126">
        <v>0</v>
      </c>
      <c r="AM444" s="126"/>
    </row>
    <row r="445" spans="1:39">
      <c r="A445" s="126" t="s">
        <v>859</v>
      </c>
      <c r="B445" s="126" t="s">
        <v>860</v>
      </c>
      <c r="C445" s="126" t="s">
        <v>1711</v>
      </c>
      <c r="D445" s="126" t="s">
        <v>17</v>
      </c>
      <c r="E445" s="126">
        <v>16</v>
      </c>
      <c r="F445" s="126">
        <v>1.98545454545455</v>
      </c>
      <c r="G445" s="126">
        <v>0.81818181818181812</v>
      </c>
      <c r="H445" s="126">
        <v>0.18181818181818199</v>
      </c>
      <c r="I445" s="126">
        <v>0</v>
      </c>
      <c r="J445" s="126">
        <v>1</v>
      </c>
      <c r="K445" s="126" t="s">
        <v>21</v>
      </c>
      <c r="L445" s="126" t="s">
        <v>1864</v>
      </c>
      <c r="M445" s="126">
        <v>3</v>
      </c>
      <c r="N445" s="126" t="s">
        <v>33</v>
      </c>
      <c r="O445" s="126" t="s">
        <v>1751</v>
      </c>
      <c r="P445" s="126">
        <v>8</v>
      </c>
      <c r="Q445" s="126" t="s">
        <v>21</v>
      </c>
      <c r="R445" s="126">
        <v>2.1262500000000002</v>
      </c>
      <c r="S445" s="126" t="s">
        <v>30</v>
      </c>
      <c r="T445" s="126" t="s">
        <v>1714</v>
      </c>
      <c r="U445" s="126">
        <v>3.25</v>
      </c>
      <c r="V445" s="126"/>
      <c r="W445" s="126" t="s">
        <v>31</v>
      </c>
      <c r="X445" s="126">
        <v>3.0145824411134901</v>
      </c>
      <c r="Y445" s="126">
        <v>467</v>
      </c>
      <c r="Z445" s="126">
        <v>16</v>
      </c>
      <c r="AA445" s="126">
        <v>0.314775160599572</v>
      </c>
      <c r="AB445" s="126">
        <v>0.18201284796573899</v>
      </c>
      <c r="AC445" s="126">
        <v>0.104925053533191</v>
      </c>
      <c r="AD445" s="126">
        <v>8.56531049250535E-2</v>
      </c>
      <c r="AE445" s="126">
        <v>6.8522483940042803E-2</v>
      </c>
      <c r="AF445" s="126">
        <v>5.3533190578158502E-2</v>
      </c>
      <c r="AG445" s="126">
        <v>6.8522483940042803E-2</v>
      </c>
      <c r="AH445" s="126">
        <v>3.2119914346895102E-2</v>
      </c>
      <c r="AI445" s="126">
        <v>5.78158458244111E-2</v>
      </c>
      <c r="AJ445" s="126">
        <v>2.5695931477516101E-2</v>
      </c>
      <c r="AK445" s="126">
        <v>2.1413276231263402E-3</v>
      </c>
      <c r="AL445" s="126">
        <v>0</v>
      </c>
      <c r="AM445" s="126"/>
    </row>
    <row r="446" spans="1:39">
      <c r="A446" s="126" t="s">
        <v>861</v>
      </c>
      <c r="B446" s="126" t="s">
        <v>862</v>
      </c>
      <c r="C446" s="126" t="s">
        <v>1711</v>
      </c>
      <c r="D446" s="126" t="s">
        <v>17</v>
      </c>
      <c r="E446" s="126">
        <v>0</v>
      </c>
      <c r="F446" s="126"/>
      <c r="G446" s="126"/>
      <c r="H446" s="126"/>
      <c r="I446" s="126"/>
      <c r="J446" s="126">
        <v>0</v>
      </c>
      <c r="K446" s="126" t="s">
        <v>18</v>
      </c>
      <c r="L446" s="126"/>
      <c r="M446" s="126">
        <v>0</v>
      </c>
      <c r="N446" s="126" t="s">
        <v>18</v>
      </c>
      <c r="O446" s="126"/>
      <c r="P446" s="126">
        <v>0</v>
      </c>
      <c r="Q446" s="126" t="s">
        <v>18</v>
      </c>
      <c r="R446" s="126"/>
      <c r="S446" s="126" t="s">
        <v>18</v>
      </c>
      <c r="T446" s="126" t="s">
        <v>1710</v>
      </c>
      <c r="U446" s="126"/>
      <c r="V446" s="126"/>
      <c r="W446" s="126" t="s">
        <v>31</v>
      </c>
      <c r="X446" s="126">
        <v>3.0485714285714298</v>
      </c>
      <c r="Y446" s="126">
        <v>7</v>
      </c>
      <c r="Z446" s="126"/>
      <c r="AA446" s="126">
        <v>0.28571428571428598</v>
      </c>
      <c r="AB446" s="126">
        <v>0.28571428571428598</v>
      </c>
      <c r="AC446" s="126">
        <v>0</v>
      </c>
      <c r="AD446" s="126">
        <v>0.28571428571428598</v>
      </c>
      <c r="AE446" s="126">
        <v>0</v>
      </c>
      <c r="AF446" s="126">
        <v>0</v>
      </c>
      <c r="AG446" s="126">
        <v>0</v>
      </c>
      <c r="AH446" s="126">
        <v>0</v>
      </c>
      <c r="AI446" s="126">
        <v>0</v>
      </c>
      <c r="AJ446" s="126">
        <v>0</v>
      </c>
      <c r="AK446" s="126">
        <v>0</v>
      </c>
      <c r="AL446" s="126">
        <v>0</v>
      </c>
      <c r="AM446" s="126"/>
    </row>
    <row r="447" spans="1:39">
      <c r="A447" s="126" t="s">
        <v>863</v>
      </c>
      <c r="B447" s="126" t="s">
        <v>864</v>
      </c>
      <c r="C447" s="126" t="s">
        <v>1711</v>
      </c>
      <c r="D447" s="126" t="s">
        <v>17</v>
      </c>
      <c r="E447" s="126">
        <v>12</v>
      </c>
      <c r="F447" s="126">
        <v>2</v>
      </c>
      <c r="G447" s="126">
        <v>0.75</v>
      </c>
      <c r="H447" s="126">
        <v>0.25</v>
      </c>
      <c r="I447" s="126">
        <v>0</v>
      </c>
      <c r="J447" s="126">
        <v>0</v>
      </c>
      <c r="K447" s="126" t="s">
        <v>18</v>
      </c>
      <c r="L447" s="126"/>
      <c r="M447" s="126">
        <v>2</v>
      </c>
      <c r="N447" s="126" t="s">
        <v>29</v>
      </c>
      <c r="O447" s="126" t="s">
        <v>1865</v>
      </c>
      <c r="P447" s="126">
        <v>6</v>
      </c>
      <c r="Q447" s="126" t="s">
        <v>21</v>
      </c>
      <c r="R447" s="126">
        <v>1.72166666666667</v>
      </c>
      <c r="S447" s="126" t="s">
        <v>21</v>
      </c>
      <c r="T447" s="126" t="s">
        <v>1714</v>
      </c>
      <c r="U447" s="126">
        <v>1.5825</v>
      </c>
      <c r="V447" s="126"/>
      <c r="W447" s="126" t="s">
        <v>33</v>
      </c>
      <c r="X447" s="126">
        <v>2.3428827037773399</v>
      </c>
      <c r="Y447" s="126">
        <v>503</v>
      </c>
      <c r="Z447" s="126">
        <v>12</v>
      </c>
      <c r="AA447" s="126">
        <v>0.1610337972167</v>
      </c>
      <c r="AB447" s="126">
        <v>0.12127236580516899</v>
      </c>
      <c r="AC447" s="126">
        <v>8.1510934393638199E-2</v>
      </c>
      <c r="AD447" s="126">
        <v>0.135188866799205</v>
      </c>
      <c r="AE447" s="126">
        <v>8.5487077534791289E-2</v>
      </c>
      <c r="AF447" s="126">
        <v>4.37375745526839E-2</v>
      </c>
      <c r="AG447" s="126">
        <v>9.7415506958250506E-2</v>
      </c>
      <c r="AH447" s="126">
        <v>4.7713717693836998E-2</v>
      </c>
      <c r="AI447" s="126">
        <v>9.5427435387673995E-2</v>
      </c>
      <c r="AJ447" s="126">
        <v>0.125248508946322</v>
      </c>
      <c r="AK447" s="126">
        <v>1.9880715705765401E-3</v>
      </c>
      <c r="AL447" s="126">
        <v>0</v>
      </c>
      <c r="AM447" s="126"/>
    </row>
    <row r="448" spans="1:39">
      <c r="A448" s="126" t="s">
        <v>865</v>
      </c>
      <c r="B448" s="126" t="s">
        <v>866</v>
      </c>
      <c r="C448" s="126" t="s">
        <v>1711</v>
      </c>
      <c r="D448" s="126" t="s">
        <v>17</v>
      </c>
      <c r="E448" s="126">
        <v>9</v>
      </c>
      <c r="F448" s="126">
        <v>1.534</v>
      </c>
      <c r="G448" s="126">
        <v>0.8</v>
      </c>
      <c r="H448" s="126">
        <v>0</v>
      </c>
      <c r="I448" s="126">
        <v>0.2</v>
      </c>
      <c r="J448" s="126">
        <v>1</v>
      </c>
      <c r="K448" s="126" t="s">
        <v>25</v>
      </c>
      <c r="L448" s="126" t="s">
        <v>1866</v>
      </c>
      <c r="M448" s="126">
        <v>2</v>
      </c>
      <c r="N448" s="126" t="s">
        <v>30</v>
      </c>
      <c r="O448" s="126" t="s">
        <v>1867</v>
      </c>
      <c r="P448" s="126">
        <v>5</v>
      </c>
      <c r="Q448" s="126" t="s">
        <v>25</v>
      </c>
      <c r="R448" s="126">
        <v>0.8</v>
      </c>
      <c r="S448" s="126" t="s">
        <v>31</v>
      </c>
      <c r="T448" s="126" t="s">
        <v>1715</v>
      </c>
      <c r="U448" s="126">
        <v>3</v>
      </c>
      <c r="V448" s="126"/>
      <c r="W448" s="126" t="s">
        <v>32</v>
      </c>
      <c r="X448" s="126">
        <v>2.7894418604651201</v>
      </c>
      <c r="Y448" s="126">
        <v>215</v>
      </c>
      <c r="Z448" s="126">
        <v>9</v>
      </c>
      <c r="AA448" s="126">
        <v>0.18139534883720901</v>
      </c>
      <c r="AB448" s="126">
        <v>0.162790697674419</v>
      </c>
      <c r="AC448" s="126">
        <v>0.13488372093023299</v>
      </c>
      <c r="AD448" s="126">
        <v>0.125581395348837</v>
      </c>
      <c r="AE448" s="126">
        <v>0.106976744186047</v>
      </c>
      <c r="AF448" s="126">
        <v>4.6511627906976702E-2</v>
      </c>
      <c r="AG448" s="126">
        <v>9.3023255813953501E-2</v>
      </c>
      <c r="AH448" s="126">
        <v>5.1162790697674397E-2</v>
      </c>
      <c r="AI448" s="126">
        <v>4.6511627906976702E-2</v>
      </c>
      <c r="AJ448" s="126">
        <v>4.1860465116279097E-2</v>
      </c>
      <c r="AK448" s="126">
        <v>4.65116279069767E-3</v>
      </c>
      <c r="AL448" s="126">
        <v>0</v>
      </c>
      <c r="AM448" s="126"/>
    </row>
    <row r="449" spans="1:39">
      <c r="A449" s="126" t="s">
        <v>867</v>
      </c>
      <c r="B449" s="126" t="s">
        <v>868</v>
      </c>
      <c r="C449" s="126" t="s">
        <v>1711</v>
      </c>
      <c r="D449" s="126" t="s">
        <v>17</v>
      </c>
      <c r="E449" s="126">
        <v>0</v>
      </c>
      <c r="F449" s="126"/>
      <c r="G449" s="126"/>
      <c r="H449" s="126"/>
      <c r="I449" s="126"/>
      <c r="J449" s="126">
        <v>0</v>
      </c>
      <c r="K449" s="126" t="s">
        <v>18</v>
      </c>
      <c r="L449" s="126"/>
      <c r="M449" s="126">
        <v>0</v>
      </c>
      <c r="N449" s="126" t="s">
        <v>18</v>
      </c>
      <c r="O449" s="126"/>
      <c r="P449" s="126">
        <v>0</v>
      </c>
      <c r="Q449" s="126" t="s">
        <v>18</v>
      </c>
      <c r="R449" s="126"/>
      <c r="S449" s="126" t="s">
        <v>18</v>
      </c>
      <c r="T449" s="126" t="s">
        <v>1710</v>
      </c>
      <c r="U449" s="126"/>
      <c r="V449" s="126"/>
      <c r="W449" s="126" t="s">
        <v>31</v>
      </c>
      <c r="X449" s="126">
        <v>3.0268000000000002</v>
      </c>
      <c r="Y449" s="126">
        <v>25</v>
      </c>
      <c r="Z449" s="126"/>
      <c r="AA449" s="126">
        <v>0.32</v>
      </c>
      <c r="AB449" s="126">
        <v>0.08</v>
      </c>
      <c r="AC449" s="126">
        <v>0.12</v>
      </c>
      <c r="AD449" s="126">
        <v>0.16</v>
      </c>
      <c r="AE449" s="126">
        <v>0.12</v>
      </c>
      <c r="AF449" s="126">
        <v>0.04</v>
      </c>
      <c r="AG449" s="126">
        <v>0.08</v>
      </c>
      <c r="AH449" s="126">
        <v>0</v>
      </c>
      <c r="AI449" s="126">
        <v>0</v>
      </c>
      <c r="AJ449" s="126">
        <v>0.08</v>
      </c>
      <c r="AK449" s="126">
        <v>0</v>
      </c>
      <c r="AL449" s="126">
        <v>0</v>
      </c>
      <c r="AM449" s="126"/>
    </row>
    <row r="450" spans="1:39">
      <c r="A450" s="126" t="s">
        <v>869</v>
      </c>
      <c r="B450" s="126" t="s">
        <v>870</v>
      </c>
      <c r="C450" s="126" t="s">
        <v>1711</v>
      </c>
      <c r="D450" s="126" t="s">
        <v>17</v>
      </c>
      <c r="E450" s="126">
        <v>0</v>
      </c>
      <c r="F450" s="126"/>
      <c r="G450" s="126"/>
      <c r="H450" s="126"/>
      <c r="I450" s="126"/>
      <c r="J450" s="126">
        <v>0</v>
      </c>
      <c r="K450" s="126" t="s">
        <v>18</v>
      </c>
      <c r="L450" s="126"/>
      <c r="M450" s="126">
        <v>0</v>
      </c>
      <c r="N450" s="126" t="s">
        <v>18</v>
      </c>
      <c r="O450" s="126"/>
      <c r="P450" s="126">
        <v>0</v>
      </c>
      <c r="Q450" s="126" t="s">
        <v>18</v>
      </c>
      <c r="R450" s="126"/>
      <c r="S450" s="126" t="s">
        <v>18</v>
      </c>
      <c r="T450" s="126" t="s">
        <v>1710</v>
      </c>
      <c r="U450" s="126"/>
      <c r="V450" s="126"/>
      <c r="W450" s="126" t="s">
        <v>30</v>
      </c>
      <c r="X450" s="126">
        <v>3.21428571428571</v>
      </c>
      <c r="Y450" s="126">
        <v>14</v>
      </c>
      <c r="Z450" s="126"/>
      <c r="AA450" s="126">
        <v>0.35714285714285698</v>
      </c>
      <c r="AB450" s="126">
        <v>0.14285714285714299</v>
      </c>
      <c r="AC450" s="126">
        <v>0.14285714285714299</v>
      </c>
      <c r="AD450" s="126">
        <v>0.214285714285714</v>
      </c>
      <c r="AE450" s="126">
        <v>0</v>
      </c>
      <c r="AF450" s="126">
        <v>0</v>
      </c>
      <c r="AG450" s="126">
        <v>7.1428571428571397E-2</v>
      </c>
      <c r="AH450" s="126">
        <v>0</v>
      </c>
      <c r="AI450" s="126">
        <v>0</v>
      </c>
      <c r="AJ450" s="126">
        <v>7.1428571428571397E-2</v>
      </c>
      <c r="AK450" s="126">
        <v>0</v>
      </c>
      <c r="AL450" s="126">
        <v>0</v>
      </c>
      <c r="AM450" s="126"/>
    </row>
    <row r="451" spans="1:39">
      <c r="A451" s="126" t="s">
        <v>871</v>
      </c>
      <c r="B451" s="126" t="s">
        <v>872</v>
      </c>
      <c r="C451" s="126" t="s">
        <v>1711</v>
      </c>
      <c r="D451" s="126" t="s">
        <v>17</v>
      </c>
      <c r="E451" s="126">
        <v>6</v>
      </c>
      <c r="F451" s="126">
        <v>1.2</v>
      </c>
      <c r="G451" s="126">
        <v>0.8</v>
      </c>
      <c r="H451" s="126">
        <v>0</v>
      </c>
      <c r="I451" s="126">
        <v>0.2</v>
      </c>
      <c r="J451" s="126">
        <v>1</v>
      </c>
      <c r="K451" s="126" t="s">
        <v>21</v>
      </c>
      <c r="L451" s="126" t="s">
        <v>1712</v>
      </c>
      <c r="M451" s="126">
        <v>1</v>
      </c>
      <c r="N451" s="126" t="s">
        <v>25</v>
      </c>
      <c r="O451" s="126" t="s">
        <v>1715</v>
      </c>
      <c r="P451" s="126">
        <v>3</v>
      </c>
      <c r="Q451" s="126" t="s">
        <v>21</v>
      </c>
      <c r="R451" s="126">
        <v>2</v>
      </c>
      <c r="S451" s="126" t="s">
        <v>18</v>
      </c>
      <c r="T451" s="126" t="s">
        <v>1715</v>
      </c>
      <c r="U451" s="126">
        <v>0</v>
      </c>
      <c r="V451" s="126"/>
      <c r="W451" s="126" t="s">
        <v>33</v>
      </c>
      <c r="X451" s="126">
        <v>2.1851500000000001</v>
      </c>
      <c r="Y451" s="126">
        <v>200</v>
      </c>
      <c r="Z451" s="126">
        <v>6</v>
      </c>
      <c r="AA451" s="126">
        <v>0.26</v>
      </c>
      <c r="AB451" s="126">
        <v>7.0000000000000007E-2</v>
      </c>
      <c r="AC451" s="126">
        <v>6.5000000000000002E-2</v>
      </c>
      <c r="AD451" s="126">
        <v>6.5000000000000002E-2</v>
      </c>
      <c r="AE451" s="126">
        <v>7.0000000000000007E-2</v>
      </c>
      <c r="AF451" s="126">
        <v>0.03</v>
      </c>
      <c r="AG451" s="126">
        <v>6.5000000000000002E-2</v>
      </c>
      <c r="AH451" s="126">
        <v>0.09</v>
      </c>
      <c r="AI451" s="126">
        <v>0.14000000000000001</v>
      </c>
      <c r="AJ451" s="126">
        <v>0.14000000000000001</v>
      </c>
      <c r="AK451" s="126">
        <v>0</v>
      </c>
      <c r="AL451" s="126">
        <v>0</v>
      </c>
      <c r="AM451" s="126"/>
    </row>
    <row r="452" spans="1:39">
      <c r="A452" s="126" t="s">
        <v>873</v>
      </c>
      <c r="B452" s="126" t="s">
        <v>874</v>
      </c>
      <c r="C452" s="126" t="s">
        <v>1711</v>
      </c>
      <c r="D452" s="126" t="s">
        <v>17</v>
      </c>
      <c r="E452" s="126">
        <v>0</v>
      </c>
      <c r="F452" s="126"/>
      <c r="G452" s="126"/>
      <c r="H452" s="126"/>
      <c r="I452" s="126"/>
      <c r="J452" s="126">
        <v>0</v>
      </c>
      <c r="K452" s="126" t="s">
        <v>18</v>
      </c>
      <c r="L452" s="126"/>
      <c r="M452" s="126">
        <v>0</v>
      </c>
      <c r="N452" s="126" t="s">
        <v>18</v>
      </c>
      <c r="O452" s="126"/>
      <c r="P452" s="126">
        <v>0</v>
      </c>
      <c r="Q452" s="126" t="s">
        <v>18</v>
      </c>
      <c r="R452" s="126"/>
      <c r="S452" s="126" t="s">
        <v>18</v>
      </c>
      <c r="T452" s="126" t="s">
        <v>1710</v>
      </c>
      <c r="U452" s="126"/>
      <c r="V452" s="126"/>
      <c r="W452" s="126" t="s">
        <v>31</v>
      </c>
      <c r="X452" s="126">
        <v>2.9274390243902402</v>
      </c>
      <c r="Y452" s="126">
        <v>82</v>
      </c>
      <c r="Z452" s="126"/>
      <c r="AA452" s="126">
        <v>0.32926829268292701</v>
      </c>
      <c r="AB452" s="126">
        <v>0.134146341463415</v>
      </c>
      <c r="AC452" s="126">
        <v>6.0975609756097601E-2</v>
      </c>
      <c r="AD452" s="126">
        <v>6.0975609756097601E-2</v>
      </c>
      <c r="AE452" s="126">
        <v>0.146341463414634</v>
      </c>
      <c r="AF452" s="126">
        <v>3.65853658536585E-2</v>
      </c>
      <c r="AG452" s="126">
        <v>9.7560975609756101E-2</v>
      </c>
      <c r="AH452" s="126">
        <v>6.0975609756097601E-2</v>
      </c>
      <c r="AI452" s="126">
        <v>2.4390243902439001E-2</v>
      </c>
      <c r="AJ452" s="126">
        <v>4.8780487804878099E-2</v>
      </c>
      <c r="AK452" s="126">
        <v>0</v>
      </c>
      <c r="AL452" s="126">
        <v>0</v>
      </c>
      <c r="AM452" s="126"/>
    </row>
    <row r="453" spans="1:39">
      <c r="A453" s="126" t="s">
        <v>875</v>
      </c>
      <c r="B453" s="126" t="s">
        <v>876</v>
      </c>
      <c r="C453" s="126" t="s">
        <v>1711</v>
      </c>
      <c r="D453" s="126" t="s">
        <v>17</v>
      </c>
      <c r="E453" s="126">
        <v>0</v>
      </c>
      <c r="F453" s="126"/>
      <c r="G453" s="126"/>
      <c r="H453" s="126"/>
      <c r="I453" s="126"/>
      <c r="J453" s="126">
        <v>0</v>
      </c>
      <c r="K453" s="126" t="s">
        <v>18</v>
      </c>
      <c r="L453" s="126"/>
      <c r="M453" s="126">
        <v>0</v>
      </c>
      <c r="N453" s="126" t="s">
        <v>18</v>
      </c>
      <c r="O453" s="126"/>
      <c r="P453" s="126">
        <v>0</v>
      </c>
      <c r="Q453" s="126" t="s">
        <v>18</v>
      </c>
      <c r="R453" s="126"/>
      <c r="S453" s="126" t="s">
        <v>18</v>
      </c>
      <c r="T453" s="126" t="s">
        <v>1710</v>
      </c>
      <c r="U453" s="126"/>
      <c r="V453" s="126"/>
      <c r="W453" s="126" t="s">
        <v>30</v>
      </c>
      <c r="X453" s="126">
        <v>3.3028571428571398</v>
      </c>
      <c r="Y453" s="126">
        <v>21</v>
      </c>
      <c r="Z453" s="126"/>
      <c r="AA453" s="126">
        <v>0.28571428571428598</v>
      </c>
      <c r="AB453" s="126">
        <v>0.476190476190476</v>
      </c>
      <c r="AC453" s="126">
        <v>4.7619047619047603E-2</v>
      </c>
      <c r="AD453" s="126">
        <v>0</v>
      </c>
      <c r="AE453" s="126">
        <v>0</v>
      </c>
      <c r="AF453" s="126">
        <v>4.7619047619047603E-2</v>
      </c>
      <c r="AG453" s="126">
        <v>4.7619047619047603E-2</v>
      </c>
      <c r="AH453" s="126">
        <v>4.7619047619047603E-2</v>
      </c>
      <c r="AI453" s="126">
        <v>4.7619047619047603E-2</v>
      </c>
      <c r="AJ453" s="126">
        <v>0</v>
      </c>
      <c r="AK453" s="126">
        <v>0</v>
      </c>
      <c r="AL453" s="126">
        <v>0</v>
      </c>
      <c r="AM453" s="126"/>
    </row>
    <row r="454" spans="1:39">
      <c r="A454" s="126" t="s">
        <v>877</v>
      </c>
      <c r="B454" s="126" t="s">
        <v>878</v>
      </c>
      <c r="C454" s="126" t="s">
        <v>1711</v>
      </c>
      <c r="D454" s="126" t="s">
        <v>17</v>
      </c>
      <c r="E454" s="126">
        <v>0</v>
      </c>
      <c r="F454" s="126"/>
      <c r="G454" s="126"/>
      <c r="H454" s="126"/>
      <c r="I454" s="126"/>
      <c r="J454" s="126">
        <v>0</v>
      </c>
      <c r="K454" s="126" t="s">
        <v>18</v>
      </c>
      <c r="L454" s="126"/>
      <c r="M454" s="126">
        <v>0</v>
      </c>
      <c r="N454" s="126" t="s">
        <v>18</v>
      </c>
      <c r="O454" s="126"/>
      <c r="P454" s="126">
        <v>0</v>
      </c>
      <c r="Q454" s="126" t="s">
        <v>18</v>
      </c>
      <c r="R454" s="126"/>
      <c r="S454" s="126" t="s">
        <v>18</v>
      </c>
      <c r="T454" s="126" t="s">
        <v>1710</v>
      </c>
      <c r="U454" s="126"/>
      <c r="V454" s="126"/>
      <c r="W454" s="126" t="s">
        <v>29</v>
      </c>
      <c r="X454" s="126">
        <v>3.605</v>
      </c>
      <c r="Y454" s="126">
        <v>16</v>
      </c>
      <c r="Z454" s="126"/>
      <c r="AA454" s="126">
        <v>0.4375</v>
      </c>
      <c r="AB454" s="126">
        <v>0.375</v>
      </c>
      <c r="AC454" s="126">
        <v>6.25E-2</v>
      </c>
      <c r="AD454" s="126">
        <v>0</v>
      </c>
      <c r="AE454" s="126">
        <v>0</v>
      </c>
      <c r="AF454" s="126">
        <v>6.25E-2</v>
      </c>
      <c r="AG454" s="126">
        <v>6.25E-2</v>
      </c>
      <c r="AH454" s="126">
        <v>0</v>
      </c>
      <c r="AI454" s="126">
        <v>0</v>
      </c>
      <c r="AJ454" s="126">
        <v>0</v>
      </c>
      <c r="AK454" s="126">
        <v>0</v>
      </c>
      <c r="AL454" s="126">
        <v>0</v>
      </c>
      <c r="AM454" s="126"/>
    </row>
    <row r="455" spans="1:39">
      <c r="A455" s="126" t="s">
        <v>879</v>
      </c>
      <c r="B455" s="126" t="s">
        <v>880</v>
      </c>
      <c r="C455" s="126" t="s">
        <v>1711</v>
      </c>
      <c r="D455" s="126" t="s">
        <v>17</v>
      </c>
      <c r="E455" s="126">
        <v>0</v>
      </c>
      <c r="F455" s="126"/>
      <c r="G455" s="126"/>
      <c r="H455" s="126"/>
      <c r="I455" s="126"/>
      <c r="J455" s="126">
        <v>0</v>
      </c>
      <c r="K455" s="126" t="s">
        <v>18</v>
      </c>
      <c r="L455" s="126"/>
      <c r="M455" s="126">
        <v>0</v>
      </c>
      <c r="N455" s="126" t="s">
        <v>18</v>
      </c>
      <c r="O455" s="126"/>
      <c r="P455" s="126">
        <v>0</v>
      </c>
      <c r="Q455" s="126" t="s">
        <v>18</v>
      </c>
      <c r="R455" s="126"/>
      <c r="S455" s="126" t="s">
        <v>18</v>
      </c>
      <c r="T455" s="126" t="s">
        <v>1710</v>
      </c>
      <c r="U455" s="126"/>
      <c r="V455" s="126"/>
      <c r="W455" s="126" t="s">
        <v>32</v>
      </c>
      <c r="X455" s="126">
        <v>2.6992156862745098</v>
      </c>
      <c r="Y455" s="126">
        <v>51</v>
      </c>
      <c r="Z455" s="126"/>
      <c r="AA455" s="126">
        <v>0.43137254901960798</v>
      </c>
      <c r="AB455" s="126">
        <v>3.9215686274509803E-2</v>
      </c>
      <c r="AC455" s="126">
        <v>0.11764705882352899</v>
      </c>
      <c r="AD455" s="126">
        <v>1.9607843137254905E-2</v>
      </c>
      <c r="AE455" s="126">
        <v>3.9215686274509803E-2</v>
      </c>
      <c r="AF455" s="126">
        <v>0</v>
      </c>
      <c r="AG455" s="126">
        <v>9.8039215686274495E-2</v>
      </c>
      <c r="AH455" s="126">
        <v>7.8431372549019607E-2</v>
      </c>
      <c r="AI455" s="126">
        <v>3.9215686274509803E-2</v>
      </c>
      <c r="AJ455" s="126">
        <v>0.11764705882352899</v>
      </c>
      <c r="AK455" s="126">
        <v>0</v>
      </c>
      <c r="AL455" s="126">
        <v>0</v>
      </c>
      <c r="AM455" s="126"/>
    </row>
    <row r="456" spans="1:39">
      <c r="A456" s="126" t="s">
        <v>881</v>
      </c>
      <c r="B456" s="126" t="s">
        <v>882</v>
      </c>
      <c r="C456" s="126" t="s">
        <v>1711</v>
      </c>
      <c r="D456" s="126" t="s">
        <v>17</v>
      </c>
      <c r="E456" s="126">
        <v>0</v>
      </c>
      <c r="F456" s="126"/>
      <c r="G456" s="126"/>
      <c r="H456" s="126"/>
      <c r="I456" s="126"/>
      <c r="J456" s="126">
        <v>0</v>
      </c>
      <c r="K456" s="126" t="s">
        <v>18</v>
      </c>
      <c r="L456" s="126"/>
      <c r="M456" s="126">
        <v>0</v>
      </c>
      <c r="N456" s="126" t="s">
        <v>18</v>
      </c>
      <c r="O456" s="126"/>
      <c r="P456" s="126">
        <v>0</v>
      </c>
      <c r="Q456" s="126" t="s">
        <v>18</v>
      </c>
      <c r="R456" s="126"/>
      <c r="S456" s="126" t="s">
        <v>18</v>
      </c>
      <c r="T456" s="126" t="s">
        <v>1710</v>
      </c>
      <c r="U456" s="126"/>
      <c r="V456" s="126"/>
      <c r="W456" s="126" t="s">
        <v>30</v>
      </c>
      <c r="X456" s="126">
        <v>3.2890000000000001</v>
      </c>
      <c r="Y456" s="126">
        <v>30</v>
      </c>
      <c r="Z456" s="126"/>
      <c r="AA456" s="126">
        <v>0.5</v>
      </c>
      <c r="AB456" s="126">
        <v>3.3333333333333298E-2</v>
      </c>
      <c r="AC456" s="126">
        <v>0.133333333333333</v>
      </c>
      <c r="AD456" s="126">
        <v>6.6666666666666693E-2</v>
      </c>
      <c r="AE456" s="126">
        <v>0.16666666666666699</v>
      </c>
      <c r="AF456" s="126">
        <v>3.3333333333333298E-2</v>
      </c>
      <c r="AG456" s="126">
        <v>0</v>
      </c>
      <c r="AH456" s="126">
        <v>0</v>
      </c>
      <c r="AI456" s="126">
        <v>0</v>
      </c>
      <c r="AJ456" s="126">
        <v>3.3333333333333298E-2</v>
      </c>
      <c r="AK456" s="126">
        <v>0</v>
      </c>
      <c r="AL456" s="126">
        <v>0</v>
      </c>
      <c r="AM456" s="126"/>
    </row>
    <row r="457" spans="1:39">
      <c r="A457" s="126" t="s">
        <v>1553</v>
      </c>
      <c r="B457" s="126" t="s">
        <v>1868</v>
      </c>
      <c r="C457" s="126" t="s">
        <v>1711</v>
      </c>
      <c r="D457" s="126" t="s">
        <v>17</v>
      </c>
      <c r="E457" s="126">
        <v>0</v>
      </c>
      <c r="F457" s="126"/>
      <c r="G457" s="126"/>
      <c r="H457" s="126"/>
      <c r="I457" s="126"/>
      <c r="J457" s="126">
        <v>0</v>
      </c>
      <c r="K457" s="126" t="s">
        <v>18</v>
      </c>
      <c r="L457" s="126"/>
      <c r="M457" s="126">
        <v>0</v>
      </c>
      <c r="N457" s="126" t="s">
        <v>18</v>
      </c>
      <c r="O457" s="126"/>
      <c r="P457" s="126">
        <v>0</v>
      </c>
      <c r="Q457" s="126" t="s">
        <v>18</v>
      </c>
      <c r="R457" s="126"/>
      <c r="S457" s="126" t="s">
        <v>18</v>
      </c>
      <c r="T457" s="126" t="s">
        <v>1710</v>
      </c>
      <c r="U457" s="126"/>
      <c r="V457" s="126"/>
      <c r="W457" s="126" t="s">
        <v>28</v>
      </c>
      <c r="X457" s="126">
        <v>4</v>
      </c>
      <c r="Y457" s="126">
        <v>1</v>
      </c>
      <c r="Z457" s="126"/>
      <c r="AA457" s="126">
        <v>1</v>
      </c>
      <c r="AB457" s="126">
        <v>0</v>
      </c>
      <c r="AC457" s="126">
        <v>0</v>
      </c>
      <c r="AD457" s="126">
        <v>0</v>
      </c>
      <c r="AE457" s="126">
        <v>0</v>
      </c>
      <c r="AF457" s="126">
        <v>0</v>
      </c>
      <c r="AG457" s="126">
        <v>0</v>
      </c>
      <c r="AH457" s="126">
        <v>0</v>
      </c>
      <c r="AI457" s="126">
        <v>0</v>
      </c>
      <c r="AJ457" s="126">
        <v>0</v>
      </c>
      <c r="AK457" s="126">
        <v>0</v>
      </c>
      <c r="AL457" s="126">
        <v>0</v>
      </c>
      <c r="AM457" s="126"/>
    </row>
    <row r="458" spans="1:39">
      <c r="A458" s="126" t="s">
        <v>883</v>
      </c>
      <c r="B458" s="126" t="s">
        <v>884</v>
      </c>
      <c r="C458" s="126" t="s">
        <v>1711</v>
      </c>
      <c r="D458" s="126" t="s">
        <v>17</v>
      </c>
      <c r="E458" s="126">
        <v>0</v>
      </c>
      <c r="F458" s="126"/>
      <c r="G458" s="126"/>
      <c r="H458" s="126"/>
      <c r="I458" s="126"/>
      <c r="J458" s="126">
        <v>0</v>
      </c>
      <c r="K458" s="126" t="s">
        <v>18</v>
      </c>
      <c r="L458" s="126"/>
      <c r="M458" s="126">
        <v>0</v>
      </c>
      <c r="N458" s="126" t="s">
        <v>18</v>
      </c>
      <c r="O458" s="126"/>
      <c r="P458" s="126">
        <v>0</v>
      </c>
      <c r="Q458" s="126" t="s">
        <v>18</v>
      </c>
      <c r="R458" s="126"/>
      <c r="S458" s="126" t="s">
        <v>18</v>
      </c>
      <c r="T458" s="126" t="s">
        <v>1710</v>
      </c>
      <c r="U458" s="126"/>
      <c r="V458" s="126"/>
      <c r="W458" s="126" t="s">
        <v>21</v>
      </c>
      <c r="X458" s="126">
        <v>2</v>
      </c>
      <c r="Y458" s="126">
        <v>16</v>
      </c>
      <c r="Z458" s="126"/>
      <c r="AA458" s="126">
        <v>0.25</v>
      </c>
      <c r="AB458" s="126">
        <v>0</v>
      </c>
      <c r="AC458" s="126">
        <v>0</v>
      </c>
      <c r="AD458" s="126">
        <v>0.125</v>
      </c>
      <c r="AE458" s="126">
        <v>0</v>
      </c>
      <c r="AF458" s="126">
        <v>0</v>
      </c>
      <c r="AG458" s="126">
        <v>0.25</v>
      </c>
      <c r="AH458" s="126">
        <v>0.125</v>
      </c>
      <c r="AI458" s="126">
        <v>0.25</v>
      </c>
      <c r="AJ458" s="126">
        <v>0</v>
      </c>
      <c r="AK458" s="126">
        <v>0</v>
      </c>
      <c r="AL458" s="126">
        <v>0</v>
      </c>
      <c r="AM458" s="126"/>
    </row>
    <row r="459" spans="1:39">
      <c r="A459" s="126" t="s">
        <v>885</v>
      </c>
      <c r="B459" s="126" t="s">
        <v>886</v>
      </c>
      <c r="C459" s="126" t="s">
        <v>1711</v>
      </c>
      <c r="D459" s="126" t="s">
        <v>17</v>
      </c>
      <c r="E459" s="126">
        <v>2</v>
      </c>
      <c r="F459" s="126">
        <v>0</v>
      </c>
      <c r="G459" s="126">
        <v>0</v>
      </c>
      <c r="H459" s="126">
        <v>1</v>
      </c>
      <c r="I459" s="126">
        <v>0</v>
      </c>
      <c r="J459" s="126">
        <v>0</v>
      </c>
      <c r="K459" s="126" t="s">
        <v>18</v>
      </c>
      <c r="L459" s="126"/>
      <c r="M459" s="126">
        <v>0</v>
      </c>
      <c r="N459" s="126" t="s">
        <v>18</v>
      </c>
      <c r="O459" s="126"/>
      <c r="P459" s="126">
        <v>2</v>
      </c>
      <c r="Q459" s="126" t="s">
        <v>25</v>
      </c>
      <c r="R459" s="126">
        <v>1.5</v>
      </c>
      <c r="S459" s="126" t="s">
        <v>18</v>
      </c>
      <c r="T459" s="126" t="s">
        <v>1710</v>
      </c>
      <c r="U459" s="126"/>
      <c r="V459" s="126"/>
      <c r="W459" s="126" t="s">
        <v>31</v>
      </c>
      <c r="X459" s="126">
        <v>2.84426229508197</v>
      </c>
      <c r="Y459" s="126">
        <v>122</v>
      </c>
      <c r="Z459" s="126">
        <v>2</v>
      </c>
      <c r="AA459" s="126">
        <v>0.5</v>
      </c>
      <c r="AB459" s="126">
        <v>0</v>
      </c>
      <c r="AC459" s="126">
        <v>0</v>
      </c>
      <c r="AD459" s="126">
        <v>0.22950819672131101</v>
      </c>
      <c r="AE459" s="126">
        <v>0</v>
      </c>
      <c r="AF459" s="126">
        <v>0</v>
      </c>
      <c r="AG459" s="126">
        <v>6.5573770491803296E-2</v>
      </c>
      <c r="AH459" s="126">
        <v>2.4590163934426201E-2</v>
      </c>
      <c r="AI459" s="126">
        <v>0.114754098360656</v>
      </c>
      <c r="AJ459" s="126">
        <v>3.2786885245901599E-2</v>
      </c>
      <c r="AK459" s="126">
        <v>0</v>
      </c>
      <c r="AL459" s="126">
        <v>0</v>
      </c>
      <c r="AM459" s="126"/>
    </row>
    <row r="460" spans="1:39">
      <c r="A460" s="126" t="s">
        <v>887</v>
      </c>
      <c r="B460" s="126" t="s">
        <v>888</v>
      </c>
      <c r="C460" s="126" t="s">
        <v>1711</v>
      </c>
      <c r="D460" s="126" t="s">
        <v>17</v>
      </c>
      <c r="E460" s="126">
        <v>4</v>
      </c>
      <c r="F460" s="126">
        <v>2</v>
      </c>
      <c r="G460" s="126">
        <v>1</v>
      </c>
      <c r="H460" s="126">
        <v>0</v>
      </c>
      <c r="I460" s="126">
        <v>0</v>
      </c>
      <c r="J460" s="126">
        <v>0</v>
      </c>
      <c r="K460" s="126" t="s">
        <v>18</v>
      </c>
      <c r="L460" s="126"/>
      <c r="M460" s="126">
        <v>2</v>
      </c>
      <c r="N460" s="126" t="s">
        <v>31</v>
      </c>
      <c r="O460" s="126" t="s">
        <v>1711</v>
      </c>
      <c r="P460" s="126">
        <v>2</v>
      </c>
      <c r="Q460" s="126" t="s">
        <v>21</v>
      </c>
      <c r="R460" s="126">
        <v>2</v>
      </c>
      <c r="S460" s="126" t="s">
        <v>18</v>
      </c>
      <c r="T460" s="126" t="s">
        <v>1710</v>
      </c>
      <c r="U460" s="126"/>
      <c r="V460" s="126"/>
      <c r="W460" s="126" t="s">
        <v>21</v>
      </c>
      <c r="X460" s="126">
        <v>1.79831932773109</v>
      </c>
      <c r="Y460" s="126">
        <v>119</v>
      </c>
      <c r="Z460" s="126">
        <v>4</v>
      </c>
      <c r="AA460" s="126">
        <v>8.40336134453782E-2</v>
      </c>
      <c r="AB460" s="126">
        <v>0</v>
      </c>
      <c r="AC460" s="126">
        <v>0</v>
      </c>
      <c r="AD460" s="126">
        <v>0.218487394957983</v>
      </c>
      <c r="AE460" s="126">
        <v>0</v>
      </c>
      <c r="AF460" s="126">
        <v>0</v>
      </c>
      <c r="AG460" s="126">
        <v>0.35294117647058798</v>
      </c>
      <c r="AH460" s="126">
        <v>0.10084033613445401</v>
      </c>
      <c r="AI460" s="126">
        <v>0.218487394957983</v>
      </c>
      <c r="AJ460" s="126">
        <v>1.6806722689075598E-2</v>
      </c>
      <c r="AK460" s="126">
        <v>0</v>
      </c>
      <c r="AL460" s="126">
        <v>0</v>
      </c>
      <c r="AM460" s="126"/>
    </row>
    <row r="461" spans="1:39">
      <c r="A461" s="126" t="s">
        <v>889</v>
      </c>
      <c r="B461" s="126" t="s">
        <v>890</v>
      </c>
      <c r="C461" s="126" t="s">
        <v>1714</v>
      </c>
      <c r="D461" s="126" t="s">
        <v>17</v>
      </c>
      <c r="E461" s="126">
        <v>6</v>
      </c>
      <c r="F461" s="126">
        <v>1.3333333333333299</v>
      </c>
      <c r="G461" s="126">
        <v>0.83333333333333315</v>
      </c>
      <c r="H461" s="126">
        <v>0.16666666666666699</v>
      </c>
      <c r="I461" s="126">
        <v>0</v>
      </c>
      <c r="J461" s="126">
        <v>0</v>
      </c>
      <c r="K461" s="126" t="s">
        <v>18</v>
      </c>
      <c r="L461" s="126"/>
      <c r="M461" s="126">
        <v>3</v>
      </c>
      <c r="N461" s="126" t="s">
        <v>32</v>
      </c>
      <c r="O461" s="126" t="s">
        <v>1812</v>
      </c>
      <c r="P461" s="126">
        <v>3</v>
      </c>
      <c r="Q461" s="126" t="s">
        <v>25</v>
      </c>
      <c r="R461" s="126">
        <v>1</v>
      </c>
      <c r="S461" s="126" t="s">
        <v>18</v>
      </c>
      <c r="T461" s="126" t="s">
        <v>1710</v>
      </c>
      <c r="U461" s="126"/>
      <c r="V461" s="126"/>
      <c r="W461" s="126" t="s">
        <v>21</v>
      </c>
      <c r="X461" s="126">
        <v>1.9112903225806499</v>
      </c>
      <c r="Y461" s="126">
        <v>124</v>
      </c>
      <c r="Z461" s="126">
        <v>6</v>
      </c>
      <c r="AA461" s="126">
        <v>0.19354838709677399</v>
      </c>
      <c r="AB461" s="126">
        <v>0</v>
      </c>
      <c r="AC461" s="126">
        <v>0</v>
      </c>
      <c r="AD461" s="126">
        <v>0.19354838709677399</v>
      </c>
      <c r="AE461" s="126">
        <v>0</v>
      </c>
      <c r="AF461" s="126">
        <v>0</v>
      </c>
      <c r="AG461" s="126">
        <v>0.209677419354839</v>
      </c>
      <c r="AH461" s="126">
        <v>0.13709677419354799</v>
      </c>
      <c r="AI461" s="126">
        <v>0.209677419354839</v>
      </c>
      <c r="AJ461" s="126">
        <v>4.0322580645161303E-2</v>
      </c>
      <c r="AK461" s="126">
        <v>0</v>
      </c>
      <c r="AL461" s="126">
        <v>0</v>
      </c>
      <c r="AM461" s="126"/>
    </row>
    <row r="462" spans="1:39">
      <c r="A462" s="126" t="s">
        <v>891</v>
      </c>
      <c r="B462" s="126" t="s">
        <v>892</v>
      </c>
      <c r="C462" s="126" t="s">
        <v>1711</v>
      </c>
      <c r="D462" s="126" t="s">
        <v>17</v>
      </c>
      <c r="E462" s="126">
        <v>1</v>
      </c>
      <c r="F462" s="126">
        <v>3</v>
      </c>
      <c r="G462" s="126">
        <v>1</v>
      </c>
      <c r="H462" s="126">
        <v>0</v>
      </c>
      <c r="I462" s="126">
        <v>0</v>
      </c>
      <c r="J462" s="126">
        <v>0</v>
      </c>
      <c r="K462" s="126" t="s">
        <v>18</v>
      </c>
      <c r="L462" s="126"/>
      <c r="M462" s="126">
        <v>0</v>
      </c>
      <c r="N462" s="126" t="s">
        <v>18</v>
      </c>
      <c r="O462" s="126"/>
      <c r="P462" s="126">
        <v>1</v>
      </c>
      <c r="Q462" s="126" t="s">
        <v>31</v>
      </c>
      <c r="R462" s="126">
        <v>3</v>
      </c>
      <c r="S462" s="126" t="s">
        <v>18</v>
      </c>
      <c r="T462" s="126" t="s">
        <v>1710</v>
      </c>
      <c r="U462" s="126"/>
      <c r="V462" s="126"/>
      <c r="W462" s="126" t="s">
        <v>31</v>
      </c>
      <c r="X462" s="126">
        <v>2.8947368421052602</v>
      </c>
      <c r="Y462" s="126">
        <v>133</v>
      </c>
      <c r="Z462" s="126">
        <v>1</v>
      </c>
      <c r="AA462" s="126">
        <v>0.50375939849624096</v>
      </c>
      <c r="AB462" s="126">
        <v>0</v>
      </c>
      <c r="AC462" s="126">
        <v>0</v>
      </c>
      <c r="AD462" s="126">
        <v>0.24060150375939901</v>
      </c>
      <c r="AE462" s="126">
        <v>0</v>
      </c>
      <c r="AF462" s="126">
        <v>0</v>
      </c>
      <c r="AG462" s="126">
        <v>5.2631578947368397E-2</v>
      </c>
      <c r="AH462" s="126">
        <v>5.2631578947368397E-2</v>
      </c>
      <c r="AI462" s="126">
        <v>0.112781954887218</v>
      </c>
      <c r="AJ462" s="126">
        <v>7.5187969924812E-3</v>
      </c>
      <c r="AK462" s="126">
        <v>0</v>
      </c>
      <c r="AL462" s="126">
        <v>0</v>
      </c>
      <c r="AM462" s="126"/>
    </row>
    <row r="463" spans="1:39">
      <c r="A463" s="126" t="s">
        <v>893</v>
      </c>
      <c r="B463" s="126" t="s">
        <v>894</v>
      </c>
      <c r="C463" s="126" t="s">
        <v>1711</v>
      </c>
      <c r="D463" s="126" t="s">
        <v>17</v>
      </c>
      <c r="E463" s="126">
        <v>0</v>
      </c>
      <c r="F463" s="126"/>
      <c r="G463" s="126"/>
      <c r="H463" s="126"/>
      <c r="I463" s="126"/>
      <c r="J463" s="126">
        <v>0</v>
      </c>
      <c r="K463" s="126" t="s">
        <v>18</v>
      </c>
      <c r="L463" s="126"/>
      <c r="M463" s="126">
        <v>0</v>
      </c>
      <c r="N463" s="126" t="s">
        <v>18</v>
      </c>
      <c r="O463" s="126"/>
      <c r="P463" s="126">
        <v>0</v>
      </c>
      <c r="Q463" s="126" t="s">
        <v>18</v>
      </c>
      <c r="R463" s="126"/>
      <c r="S463" s="126" t="s">
        <v>18</v>
      </c>
      <c r="T463" s="126" t="s">
        <v>1710</v>
      </c>
      <c r="U463" s="126"/>
      <c r="V463" s="126"/>
      <c r="W463" s="126" t="s">
        <v>31</v>
      </c>
      <c r="X463" s="126">
        <v>2.91071428571429</v>
      </c>
      <c r="Y463" s="126">
        <v>56</v>
      </c>
      <c r="Z463" s="126"/>
      <c r="AA463" s="126">
        <v>0.57142857142857095</v>
      </c>
      <c r="AB463" s="126">
        <v>0</v>
      </c>
      <c r="AC463" s="126">
        <v>0</v>
      </c>
      <c r="AD463" s="126">
        <v>0.160714285714286</v>
      </c>
      <c r="AE463" s="126">
        <v>0</v>
      </c>
      <c r="AF463" s="126">
        <v>0</v>
      </c>
      <c r="AG463" s="126">
        <v>7.1428571428571397E-2</v>
      </c>
      <c r="AH463" s="126">
        <v>0</v>
      </c>
      <c r="AI463" s="126">
        <v>0.107142857142857</v>
      </c>
      <c r="AJ463" s="126">
        <v>5.3571428571428603E-2</v>
      </c>
      <c r="AK463" s="126">
        <v>0</v>
      </c>
      <c r="AL463" s="126">
        <v>0</v>
      </c>
      <c r="AM463" s="126"/>
    </row>
    <row r="464" spans="1:39">
      <c r="A464" s="126" t="s">
        <v>895</v>
      </c>
      <c r="B464" s="126" t="s">
        <v>896</v>
      </c>
      <c r="C464" s="126" t="s">
        <v>1714</v>
      </c>
      <c r="D464" s="126" t="s">
        <v>17</v>
      </c>
      <c r="E464" s="126">
        <v>0</v>
      </c>
      <c r="F464" s="126"/>
      <c r="G464" s="126"/>
      <c r="H464" s="126"/>
      <c r="I464" s="126"/>
      <c r="J464" s="126">
        <v>0</v>
      </c>
      <c r="K464" s="126" t="s">
        <v>18</v>
      </c>
      <c r="L464" s="126"/>
      <c r="M464" s="126">
        <v>0</v>
      </c>
      <c r="N464" s="126" t="s">
        <v>18</v>
      </c>
      <c r="O464" s="126"/>
      <c r="P464" s="126">
        <v>0</v>
      </c>
      <c r="Q464" s="126" t="s">
        <v>18</v>
      </c>
      <c r="R464" s="126"/>
      <c r="S464" s="126" t="s">
        <v>18</v>
      </c>
      <c r="T464" s="126" t="s">
        <v>1710</v>
      </c>
      <c r="U464" s="126"/>
      <c r="V464" s="126"/>
      <c r="W464" s="126" t="s">
        <v>32</v>
      </c>
      <c r="X464" s="126">
        <v>2.5322580645161299</v>
      </c>
      <c r="Y464" s="126">
        <v>62</v>
      </c>
      <c r="Z464" s="126"/>
      <c r="AA464" s="126">
        <v>0.225806451612903</v>
      </c>
      <c r="AB464" s="126">
        <v>0</v>
      </c>
      <c r="AC464" s="126">
        <v>0</v>
      </c>
      <c r="AD464" s="126">
        <v>0.40322580645161293</v>
      </c>
      <c r="AE464" s="126">
        <v>0</v>
      </c>
      <c r="AF464" s="126">
        <v>0</v>
      </c>
      <c r="AG464" s="126">
        <v>0.17741935483870999</v>
      </c>
      <c r="AH464" s="126">
        <v>6.4516129032258104E-2</v>
      </c>
      <c r="AI464" s="126">
        <v>8.0645161290322606E-2</v>
      </c>
      <c r="AJ464" s="126">
        <v>1.6129032258064498E-2</v>
      </c>
      <c r="AK464" s="126">
        <v>0</v>
      </c>
      <c r="AL464" s="126">
        <v>0</v>
      </c>
      <c r="AM464" s="126"/>
    </row>
    <row r="465" spans="1:39">
      <c r="A465" s="126" t="s">
        <v>897</v>
      </c>
      <c r="B465" s="126" t="s">
        <v>898</v>
      </c>
      <c r="C465" s="126" t="s">
        <v>1711</v>
      </c>
      <c r="D465" s="126" t="s">
        <v>17</v>
      </c>
      <c r="E465" s="126">
        <v>2</v>
      </c>
      <c r="F465" s="126">
        <v>0.5</v>
      </c>
      <c r="G465" s="126">
        <v>0.5</v>
      </c>
      <c r="H465" s="126">
        <v>0.5</v>
      </c>
      <c r="I465" s="126">
        <v>0</v>
      </c>
      <c r="J465" s="126">
        <v>0</v>
      </c>
      <c r="K465" s="126" t="s">
        <v>18</v>
      </c>
      <c r="L465" s="126"/>
      <c r="M465" s="126">
        <v>0</v>
      </c>
      <c r="N465" s="126" t="s">
        <v>18</v>
      </c>
      <c r="O465" s="126"/>
      <c r="P465" s="126">
        <v>2</v>
      </c>
      <c r="Q465" s="126" t="s">
        <v>18</v>
      </c>
      <c r="R465" s="126">
        <v>0.5</v>
      </c>
      <c r="S465" s="126" t="s">
        <v>18</v>
      </c>
      <c r="T465" s="126" t="s">
        <v>1710</v>
      </c>
      <c r="U465" s="126"/>
      <c r="V465" s="126"/>
      <c r="W465" s="126" t="s">
        <v>33</v>
      </c>
      <c r="X465" s="126">
        <v>2.2238805970149298</v>
      </c>
      <c r="Y465" s="126">
        <v>67</v>
      </c>
      <c r="Z465" s="126">
        <v>2</v>
      </c>
      <c r="AA465" s="126">
        <v>0.238805970149254</v>
      </c>
      <c r="AB465" s="126">
        <v>0</v>
      </c>
      <c r="AC465" s="126">
        <v>0</v>
      </c>
      <c r="AD465" s="126">
        <v>0.29850746268656703</v>
      </c>
      <c r="AE465" s="126">
        <v>0</v>
      </c>
      <c r="AF465" s="126">
        <v>0</v>
      </c>
      <c r="AG465" s="126">
        <v>0.134328358208955</v>
      </c>
      <c r="AH465" s="126">
        <v>0.104477611940299</v>
      </c>
      <c r="AI465" s="126">
        <v>0.164179104477612</v>
      </c>
      <c r="AJ465" s="126">
        <v>4.47761194029851E-2</v>
      </c>
      <c r="AK465" s="126">
        <v>0</v>
      </c>
      <c r="AL465" s="126">
        <v>0</v>
      </c>
      <c r="AM465" s="126"/>
    </row>
    <row r="466" spans="1:39">
      <c r="A466" s="126" t="s">
        <v>1552</v>
      </c>
      <c r="B466" s="126" t="s">
        <v>1869</v>
      </c>
      <c r="C466" s="126" t="s">
        <v>1711</v>
      </c>
      <c r="D466" s="126" t="s">
        <v>17</v>
      </c>
      <c r="E466" s="126">
        <v>0</v>
      </c>
      <c r="F466" s="126"/>
      <c r="G466" s="126"/>
      <c r="H466" s="126"/>
      <c r="I466" s="126"/>
      <c r="J466" s="126">
        <v>0</v>
      </c>
      <c r="K466" s="126" t="s">
        <v>18</v>
      </c>
      <c r="L466" s="126"/>
      <c r="M466" s="126">
        <v>0</v>
      </c>
      <c r="N466" s="126" t="s">
        <v>18</v>
      </c>
      <c r="O466" s="126"/>
      <c r="P466" s="126">
        <v>0</v>
      </c>
      <c r="Q466" s="126" t="s">
        <v>18</v>
      </c>
      <c r="R466" s="126"/>
      <c r="S466" s="126" t="s">
        <v>18</v>
      </c>
      <c r="T466" s="126" t="s">
        <v>1710</v>
      </c>
      <c r="U466" s="126"/>
      <c r="V466" s="126"/>
      <c r="W466" s="126" t="s">
        <v>30</v>
      </c>
      <c r="X466" s="126">
        <v>3.4615384615384599</v>
      </c>
      <c r="Y466" s="126">
        <v>13</v>
      </c>
      <c r="Z466" s="126"/>
      <c r="AA466" s="126">
        <v>0.61538461538461497</v>
      </c>
      <c r="AB466" s="126">
        <v>0</v>
      </c>
      <c r="AC466" s="126">
        <v>0</v>
      </c>
      <c r="AD466" s="126">
        <v>0.230769230769231</v>
      </c>
      <c r="AE466" s="126">
        <v>0</v>
      </c>
      <c r="AF466" s="126">
        <v>0</v>
      </c>
      <c r="AG466" s="126">
        <v>0.15384615384615399</v>
      </c>
      <c r="AH466" s="126">
        <v>0</v>
      </c>
      <c r="AI466" s="126">
        <v>0</v>
      </c>
      <c r="AJ466" s="126">
        <v>0</v>
      </c>
      <c r="AK466" s="126">
        <v>0</v>
      </c>
      <c r="AL466" s="126">
        <v>0</v>
      </c>
      <c r="AM466" s="126"/>
    </row>
    <row r="467" spans="1:39">
      <c r="A467" s="126" t="s">
        <v>899</v>
      </c>
      <c r="B467" s="126" t="s">
        <v>900</v>
      </c>
      <c r="C467" s="126" t="s">
        <v>1711</v>
      </c>
      <c r="D467" s="126" t="s">
        <v>17</v>
      </c>
      <c r="E467" s="126">
        <v>1</v>
      </c>
      <c r="F467" s="126">
        <v>2</v>
      </c>
      <c r="G467" s="126">
        <v>1</v>
      </c>
      <c r="H467" s="126">
        <v>0</v>
      </c>
      <c r="I467" s="126">
        <v>0</v>
      </c>
      <c r="J467" s="126">
        <v>0</v>
      </c>
      <c r="K467" s="126" t="s">
        <v>18</v>
      </c>
      <c r="L467" s="126"/>
      <c r="M467" s="126">
        <v>0</v>
      </c>
      <c r="N467" s="126" t="s">
        <v>18</v>
      </c>
      <c r="O467" s="126"/>
      <c r="P467" s="126">
        <v>1</v>
      </c>
      <c r="Q467" s="126" t="s">
        <v>21</v>
      </c>
      <c r="R467" s="126">
        <v>2</v>
      </c>
      <c r="S467" s="126" t="s">
        <v>18</v>
      </c>
      <c r="T467" s="126" t="s">
        <v>1710</v>
      </c>
      <c r="U467" s="126"/>
      <c r="V467" s="126"/>
      <c r="W467" s="126" t="s">
        <v>32</v>
      </c>
      <c r="X467" s="126">
        <v>2.5714285714285694</v>
      </c>
      <c r="Y467" s="126">
        <v>35</v>
      </c>
      <c r="Z467" s="126">
        <v>1</v>
      </c>
      <c r="AA467" s="126">
        <v>0.42857142857142894</v>
      </c>
      <c r="AB467" s="126">
        <v>0</v>
      </c>
      <c r="AC467" s="126">
        <v>0</v>
      </c>
      <c r="AD467" s="126">
        <v>0.17142857142857101</v>
      </c>
      <c r="AE467" s="126">
        <v>0</v>
      </c>
      <c r="AF467" s="126">
        <v>0</v>
      </c>
      <c r="AG467" s="126">
        <v>0.114285714285714</v>
      </c>
      <c r="AH467" s="126">
        <v>0.114285714285714</v>
      </c>
      <c r="AI467" s="126">
        <v>8.5714285714285701E-2</v>
      </c>
      <c r="AJ467" s="126">
        <v>5.7142857142857099E-2</v>
      </c>
      <c r="AK467" s="126">
        <v>0</v>
      </c>
      <c r="AL467" s="126">
        <v>0</v>
      </c>
      <c r="AM467" s="126"/>
    </row>
    <row r="468" spans="1:39">
      <c r="A468" s="126" t="s">
        <v>901</v>
      </c>
      <c r="B468" s="126" t="s">
        <v>902</v>
      </c>
      <c r="C468" s="126" t="s">
        <v>1711</v>
      </c>
      <c r="D468" s="126" t="s">
        <v>17</v>
      </c>
      <c r="E468" s="126">
        <v>0</v>
      </c>
      <c r="F468" s="126"/>
      <c r="G468" s="126"/>
      <c r="H468" s="126"/>
      <c r="I468" s="126"/>
      <c r="J468" s="126">
        <v>0</v>
      </c>
      <c r="K468" s="126" t="s">
        <v>18</v>
      </c>
      <c r="L468" s="126"/>
      <c r="M468" s="126">
        <v>0</v>
      </c>
      <c r="N468" s="126" t="s">
        <v>18</v>
      </c>
      <c r="O468" s="126"/>
      <c r="P468" s="126">
        <v>0</v>
      </c>
      <c r="Q468" s="126" t="s">
        <v>18</v>
      </c>
      <c r="R468" s="126"/>
      <c r="S468" s="126" t="s">
        <v>18</v>
      </c>
      <c r="T468" s="126" t="s">
        <v>1710</v>
      </c>
      <c r="U468" s="126"/>
      <c r="V468" s="126"/>
      <c r="W468" s="126" t="s">
        <v>31</v>
      </c>
      <c r="X468" s="126">
        <v>3.1071428571428599</v>
      </c>
      <c r="Y468" s="126">
        <v>28</v>
      </c>
      <c r="Z468" s="126"/>
      <c r="AA468" s="126">
        <v>0.46428571428571402</v>
      </c>
      <c r="AB468" s="126">
        <v>0</v>
      </c>
      <c r="AC468" s="126">
        <v>0</v>
      </c>
      <c r="AD468" s="126">
        <v>0.28571428571428598</v>
      </c>
      <c r="AE468" s="126">
        <v>0</v>
      </c>
      <c r="AF468" s="126">
        <v>0</v>
      </c>
      <c r="AG468" s="126">
        <v>0.17857142857142899</v>
      </c>
      <c r="AH468" s="126">
        <v>3.5714285714285698E-2</v>
      </c>
      <c r="AI468" s="126">
        <v>3.5714285714285698E-2</v>
      </c>
      <c r="AJ468" s="126">
        <v>0</v>
      </c>
      <c r="AK468" s="126">
        <v>0</v>
      </c>
      <c r="AL468" s="126">
        <v>0</v>
      </c>
      <c r="AM468" s="126"/>
    </row>
    <row r="469" spans="1:39">
      <c r="A469" s="126" t="s">
        <v>903</v>
      </c>
      <c r="B469" s="126" t="s">
        <v>904</v>
      </c>
      <c r="C469" s="126" t="s">
        <v>1714</v>
      </c>
      <c r="D469" s="126" t="s">
        <v>17</v>
      </c>
      <c r="E469" s="126">
        <v>6</v>
      </c>
      <c r="F469" s="126">
        <v>1.3333333333333299</v>
      </c>
      <c r="G469" s="126">
        <v>1</v>
      </c>
      <c r="H469" s="126">
        <v>0</v>
      </c>
      <c r="I469" s="126">
        <v>0</v>
      </c>
      <c r="J469" s="126">
        <v>0</v>
      </c>
      <c r="K469" s="126" t="s">
        <v>18</v>
      </c>
      <c r="L469" s="126"/>
      <c r="M469" s="126">
        <v>0</v>
      </c>
      <c r="N469" s="126" t="s">
        <v>18</v>
      </c>
      <c r="O469" s="126"/>
      <c r="P469" s="126">
        <v>4</v>
      </c>
      <c r="Q469" s="126" t="s">
        <v>25</v>
      </c>
      <c r="R469" s="126">
        <v>1</v>
      </c>
      <c r="S469" s="126" t="s">
        <v>21</v>
      </c>
      <c r="T469" s="126" t="s">
        <v>1712</v>
      </c>
      <c r="U469" s="126">
        <v>2</v>
      </c>
      <c r="V469" s="126"/>
      <c r="W469" s="126" t="s">
        <v>33</v>
      </c>
      <c r="X469" s="126">
        <v>2.4418604651162799</v>
      </c>
      <c r="Y469" s="126">
        <v>43</v>
      </c>
      <c r="Z469" s="126">
        <v>6</v>
      </c>
      <c r="AA469" s="126">
        <v>0.25581395348837199</v>
      </c>
      <c r="AB469" s="126">
        <v>0</v>
      </c>
      <c r="AC469" s="126">
        <v>0</v>
      </c>
      <c r="AD469" s="126">
        <v>0.27906976744186002</v>
      </c>
      <c r="AE469" s="126">
        <v>0</v>
      </c>
      <c r="AF469" s="126">
        <v>0</v>
      </c>
      <c r="AG469" s="126">
        <v>0.27906976744186002</v>
      </c>
      <c r="AH469" s="126">
        <v>2.32558139534884E-2</v>
      </c>
      <c r="AI469" s="126">
        <v>0.116279069767442</v>
      </c>
      <c r="AJ469" s="126">
        <v>4.6511627906976702E-2</v>
      </c>
      <c r="AK469" s="126">
        <v>0</v>
      </c>
      <c r="AL469" s="126">
        <v>0</v>
      </c>
      <c r="AM469" s="126"/>
    </row>
    <row r="470" spans="1:39">
      <c r="A470" s="126" t="s">
        <v>905</v>
      </c>
      <c r="B470" s="126" t="s">
        <v>906</v>
      </c>
      <c r="C470" s="126" t="s">
        <v>1711</v>
      </c>
      <c r="D470" s="126" t="s">
        <v>17</v>
      </c>
      <c r="E470" s="126">
        <v>0</v>
      </c>
      <c r="F470" s="126"/>
      <c r="G470" s="126"/>
      <c r="H470" s="126"/>
      <c r="I470" s="126"/>
      <c r="J470" s="126">
        <v>0</v>
      </c>
      <c r="K470" s="126" t="s">
        <v>18</v>
      </c>
      <c r="L470" s="126"/>
      <c r="M470" s="126">
        <v>0</v>
      </c>
      <c r="N470" s="126" t="s">
        <v>18</v>
      </c>
      <c r="O470" s="126"/>
      <c r="P470" s="126">
        <v>0</v>
      </c>
      <c r="Q470" s="126" t="s">
        <v>18</v>
      </c>
      <c r="R470" s="126"/>
      <c r="S470" s="126" t="s">
        <v>18</v>
      </c>
      <c r="T470" s="126" t="s">
        <v>1710</v>
      </c>
      <c r="U470" s="126"/>
      <c r="V470" s="126"/>
      <c r="W470" s="126" t="s">
        <v>33</v>
      </c>
      <c r="X470" s="126">
        <v>2.46875</v>
      </c>
      <c r="Y470" s="126">
        <v>64</v>
      </c>
      <c r="Z470" s="126"/>
      <c r="AA470" s="126">
        <v>0.140625</v>
      </c>
      <c r="AB470" s="126">
        <v>0</v>
      </c>
      <c r="AC470" s="126">
        <v>0</v>
      </c>
      <c r="AD470" s="126">
        <v>0.40625</v>
      </c>
      <c r="AE470" s="126">
        <v>0</v>
      </c>
      <c r="AF470" s="126">
        <v>0</v>
      </c>
      <c r="AG470" s="126">
        <v>0.296875</v>
      </c>
      <c r="AH470" s="126">
        <v>9.375E-2</v>
      </c>
      <c r="AI470" s="126">
        <v>6.25E-2</v>
      </c>
      <c r="AJ470" s="126">
        <v>0</v>
      </c>
      <c r="AK470" s="126">
        <v>0</v>
      </c>
      <c r="AL470" s="126">
        <v>0</v>
      </c>
      <c r="AM470" s="126"/>
    </row>
    <row r="471" spans="1:39">
      <c r="A471" s="126" t="s">
        <v>907</v>
      </c>
      <c r="B471" s="126" t="s">
        <v>908</v>
      </c>
      <c r="C471" s="126" t="s">
        <v>1711</v>
      </c>
      <c r="D471" s="126" t="s">
        <v>17</v>
      </c>
      <c r="E471" s="126">
        <v>0</v>
      </c>
      <c r="F471" s="126"/>
      <c r="G471" s="126"/>
      <c r="H471" s="126"/>
      <c r="I471" s="126"/>
      <c r="J471" s="126">
        <v>0</v>
      </c>
      <c r="K471" s="126" t="s">
        <v>18</v>
      </c>
      <c r="L471" s="126"/>
      <c r="M471" s="126">
        <v>0</v>
      </c>
      <c r="N471" s="126" t="s">
        <v>18</v>
      </c>
      <c r="O471" s="126"/>
      <c r="P471" s="126">
        <v>0</v>
      </c>
      <c r="Q471" s="126" t="s">
        <v>18</v>
      </c>
      <c r="R471" s="126"/>
      <c r="S471" s="126" t="s">
        <v>18</v>
      </c>
      <c r="T471" s="126" t="s">
        <v>1710</v>
      </c>
      <c r="U471" s="126"/>
      <c r="V471" s="126"/>
      <c r="W471" s="126" t="s">
        <v>28</v>
      </c>
      <c r="X471" s="126">
        <v>3.8518518518518494</v>
      </c>
      <c r="Y471" s="126">
        <v>27</v>
      </c>
      <c r="Z471" s="126"/>
      <c r="AA471" s="126">
        <v>0.96296296296296302</v>
      </c>
      <c r="AB471" s="126">
        <v>0</v>
      </c>
      <c r="AC471" s="126">
        <v>0</v>
      </c>
      <c r="AD471" s="126">
        <v>0</v>
      </c>
      <c r="AE471" s="126">
        <v>0</v>
      </c>
      <c r="AF471" s="126">
        <v>0</v>
      </c>
      <c r="AG471" s="126">
        <v>0</v>
      </c>
      <c r="AH471" s="126">
        <v>0</v>
      </c>
      <c r="AI471" s="126">
        <v>3.7037037037037E-2</v>
      </c>
      <c r="AJ471" s="126">
        <v>0</v>
      </c>
      <c r="AK471" s="126">
        <v>0</v>
      </c>
      <c r="AL471" s="126">
        <v>0</v>
      </c>
      <c r="AM471" s="126"/>
    </row>
    <row r="472" spans="1:39">
      <c r="A472" s="126" t="s">
        <v>909</v>
      </c>
      <c r="B472" s="126" t="s">
        <v>910</v>
      </c>
      <c r="C472" s="126" t="s">
        <v>1711</v>
      </c>
      <c r="D472" s="126" t="s">
        <v>17</v>
      </c>
      <c r="E472" s="126">
        <v>0</v>
      </c>
      <c r="F472" s="126"/>
      <c r="G472" s="126"/>
      <c r="H472" s="126"/>
      <c r="I472" s="126"/>
      <c r="J472" s="126">
        <v>0</v>
      </c>
      <c r="K472" s="126" t="s">
        <v>18</v>
      </c>
      <c r="L472" s="126"/>
      <c r="M472" s="126">
        <v>0</v>
      </c>
      <c r="N472" s="126" t="s">
        <v>18</v>
      </c>
      <c r="O472" s="126"/>
      <c r="P472" s="126">
        <v>0</v>
      </c>
      <c r="Q472" s="126" t="s">
        <v>18</v>
      </c>
      <c r="R472" s="126"/>
      <c r="S472" s="126" t="s">
        <v>18</v>
      </c>
      <c r="T472" s="126" t="s">
        <v>1710</v>
      </c>
      <c r="U472" s="126"/>
      <c r="V472" s="126"/>
      <c r="W472" s="126" t="s">
        <v>31</v>
      </c>
      <c r="X472" s="126">
        <v>2.8888888888888906</v>
      </c>
      <c r="Y472" s="126">
        <v>9</v>
      </c>
      <c r="Z472" s="126"/>
      <c r="AA472" s="126">
        <v>0.33333333333333298</v>
      </c>
      <c r="AB472" s="126">
        <v>0</v>
      </c>
      <c r="AC472" s="126">
        <v>0</v>
      </c>
      <c r="AD472" s="126">
        <v>0.33333333333333298</v>
      </c>
      <c r="AE472" s="126">
        <v>0</v>
      </c>
      <c r="AF472" s="126">
        <v>0</v>
      </c>
      <c r="AG472" s="126">
        <v>0.22222222222222199</v>
      </c>
      <c r="AH472" s="126">
        <v>0.11111111111111099</v>
      </c>
      <c r="AI472" s="126">
        <v>0</v>
      </c>
      <c r="AJ472" s="126">
        <v>0</v>
      </c>
      <c r="AK472" s="126">
        <v>0</v>
      </c>
      <c r="AL472" s="126">
        <v>0</v>
      </c>
      <c r="AM472" s="126"/>
    </row>
    <row r="473" spans="1:39">
      <c r="A473" s="126" t="s">
        <v>911</v>
      </c>
      <c r="B473" s="126" t="s">
        <v>912</v>
      </c>
      <c r="C473" s="126" t="s">
        <v>1714</v>
      </c>
      <c r="D473" s="126" t="s">
        <v>17</v>
      </c>
      <c r="E473" s="126">
        <v>3</v>
      </c>
      <c r="F473" s="126">
        <v>2</v>
      </c>
      <c r="G473" s="126">
        <v>1</v>
      </c>
      <c r="H473" s="126">
        <v>0</v>
      </c>
      <c r="I473" s="126">
        <v>0</v>
      </c>
      <c r="J473" s="126">
        <v>0</v>
      </c>
      <c r="K473" s="126" t="s">
        <v>18</v>
      </c>
      <c r="L473" s="126"/>
      <c r="M473" s="126">
        <v>0</v>
      </c>
      <c r="N473" s="126" t="s">
        <v>18</v>
      </c>
      <c r="O473" s="126"/>
      <c r="P473" s="126">
        <v>1</v>
      </c>
      <c r="Q473" s="126" t="s">
        <v>21</v>
      </c>
      <c r="R473" s="126">
        <v>2</v>
      </c>
      <c r="S473" s="126" t="s">
        <v>25</v>
      </c>
      <c r="T473" s="126" t="s">
        <v>1712</v>
      </c>
      <c r="U473" s="126">
        <v>1.5</v>
      </c>
      <c r="V473" s="126"/>
      <c r="W473" s="126" t="s">
        <v>21</v>
      </c>
      <c r="X473" s="126">
        <v>1.62790697674419</v>
      </c>
      <c r="Y473" s="126">
        <v>43</v>
      </c>
      <c r="Z473" s="126">
        <v>3</v>
      </c>
      <c r="AA473" s="126">
        <v>4.6511627906976702E-2</v>
      </c>
      <c r="AB473" s="126">
        <v>0</v>
      </c>
      <c r="AC473" s="126">
        <v>0</v>
      </c>
      <c r="AD473" s="126">
        <v>0.209302325581395</v>
      </c>
      <c r="AE473" s="126">
        <v>0</v>
      </c>
      <c r="AF473" s="126">
        <v>0</v>
      </c>
      <c r="AG473" s="126">
        <v>0.30232558139534899</v>
      </c>
      <c r="AH473" s="126">
        <v>0.162790697674419</v>
      </c>
      <c r="AI473" s="126">
        <v>0.186046511627907</v>
      </c>
      <c r="AJ473" s="126">
        <v>6.9767441860465101E-2</v>
      </c>
      <c r="AK473" s="126">
        <v>2.32558139534884E-2</v>
      </c>
      <c r="AL473" s="126">
        <v>0</v>
      </c>
      <c r="AM473" s="126"/>
    </row>
    <row r="474" spans="1:39">
      <c r="A474" s="126" t="s">
        <v>913</v>
      </c>
      <c r="B474" s="126" t="s">
        <v>914</v>
      </c>
      <c r="C474" s="126" t="s">
        <v>1711</v>
      </c>
      <c r="D474" s="126" t="s">
        <v>17</v>
      </c>
      <c r="E474" s="126">
        <v>0</v>
      </c>
      <c r="F474" s="126"/>
      <c r="G474" s="126"/>
      <c r="H474" s="126"/>
      <c r="I474" s="126"/>
      <c r="J474" s="126">
        <v>0</v>
      </c>
      <c r="K474" s="126" t="s">
        <v>18</v>
      </c>
      <c r="L474" s="126"/>
      <c r="M474" s="126">
        <v>0</v>
      </c>
      <c r="N474" s="126" t="s">
        <v>18</v>
      </c>
      <c r="O474" s="126"/>
      <c r="P474" s="126">
        <v>0</v>
      </c>
      <c r="Q474" s="126" t="s">
        <v>18</v>
      </c>
      <c r="R474" s="126"/>
      <c r="S474" s="126" t="s">
        <v>18</v>
      </c>
      <c r="T474" s="126" t="s">
        <v>1710</v>
      </c>
      <c r="U474" s="126"/>
      <c r="V474" s="126"/>
      <c r="W474" s="126" t="s">
        <v>21</v>
      </c>
      <c r="X474" s="126">
        <v>2.1111111111111094</v>
      </c>
      <c r="Y474" s="126">
        <v>9</v>
      </c>
      <c r="Z474" s="126"/>
      <c r="AA474" s="126">
        <v>0.22222222222222199</v>
      </c>
      <c r="AB474" s="126">
        <v>0</v>
      </c>
      <c r="AC474" s="126">
        <v>0</v>
      </c>
      <c r="AD474" s="126">
        <v>0.33333333333333298</v>
      </c>
      <c r="AE474" s="126">
        <v>0</v>
      </c>
      <c r="AF474" s="126">
        <v>0</v>
      </c>
      <c r="AG474" s="126">
        <v>0</v>
      </c>
      <c r="AH474" s="126">
        <v>0.22222222222222199</v>
      </c>
      <c r="AI474" s="126">
        <v>0.11111111111111099</v>
      </c>
      <c r="AJ474" s="126">
        <v>0</v>
      </c>
      <c r="AK474" s="126">
        <v>0</v>
      </c>
      <c r="AL474" s="126">
        <v>0</v>
      </c>
      <c r="AM474" s="126"/>
    </row>
    <row r="475" spans="1:39">
      <c r="A475" s="126" t="s">
        <v>1472</v>
      </c>
      <c r="B475" s="126" t="s">
        <v>1473</v>
      </c>
      <c r="C475" s="126" t="s">
        <v>1712</v>
      </c>
      <c r="D475" s="126" t="s">
        <v>14</v>
      </c>
      <c r="E475" s="126">
        <v>147</v>
      </c>
      <c r="F475" s="126">
        <v>0.94748357360007796</v>
      </c>
      <c r="G475" s="126">
        <v>0.55339805825242705</v>
      </c>
      <c r="H475" s="126">
        <v>0.44660194174757306</v>
      </c>
      <c r="I475" s="126">
        <v>0</v>
      </c>
      <c r="J475" s="126">
        <v>0</v>
      </c>
      <c r="K475" s="126" t="s">
        <v>18</v>
      </c>
      <c r="L475" s="126"/>
      <c r="M475" s="126">
        <v>0</v>
      </c>
      <c r="N475" s="126" t="s">
        <v>18</v>
      </c>
      <c r="O475" s="126"/>
      <c r="P475" s="126">
        <v>100</v>
      </c>
      <c r="Q475" s="126" t="s">
        <v>35</v>
      </c>
      <c r="R475" s="126">
        <v>1.1041000000000001</v>
      </c>
      <c r="S475" s="126" t="s">
        <v>35</v>
      </c>
      <c r="T475" s="126" t="s">
        <v>1721</v>
      </c>
      <c r="U475" s="126">
        <v>1.3172972972973001</v>
      </c>
      <c r="V475" s="126"/>
      <c r="W475" s="126" t="s">
        <v>35</v>
      </c>
      <c r="X475" s="126">
        <v>1.3138741470811199</v>
      </c>
      <c r="Y475" s="126">
        <v>1319</v>
      </c>
      <c r="Z475" s="126">
        <v>147</v>
      </c>
      <c r="AA475" s="126">
        <v>0</v>
      </c>
      <c r="AB475" s="126">
        <v>0</v>
      </c>
      <c r="AC475" s="126">
        <v>0</v>
      </c>
      <c r="AD475" s="126">
        <v>0</v>
      </c>
      <c r="AE475" s="126">
        <v>0</v>
      </c>
      <c r="AF475" s="126">
        <v>0</v>
      </c>
      <c r="AG475" s="126">
        <v>0</v>
      </c>
      <c r="AH475" s="126">
        <v>0</v>
      </c>
      <c r="AI475" s="126">
        <v>0.21986353297953001</v>
      </c>
      <c r="AJ475" s="126">
        <v>8.7187263078089494E-2</v>
      </c>
      <c r="AK475" s="126">
        <v>0.63987869598180402</v>
      </c>
      <c r="AL475" s="126">
        <v>3.4116755117513303E-2</v>
      </c>
      <c r="AM475" s="126"/>
    </row>
    <row r="476" spans="1:39">
      <c r="A476" s="126" t="s">
        <v>22</v>
      </c>
      <c r="B476" s="126" t="s">
        <v>915</v>
      </c>
      <c r="C476" s="126" t="s">
        <v>1712</v>
      </c>
      <c r="D476" s="126" t="s">
        <v>14</v>
      </c>
      <c r="E476" s="126">
        <v>804</v>
      </c>
      <c r="F476" s="126">
        <v>1.1648000000000001</v>
      </c>
      <c r="G476" s="126">
        <v>0.586666666666667</v>
      </c>
      <c r="H476" s="126">
        <v>0.41066666666666701</v>
      </c>
      <c r="I476" s="126">
        <v>2.66666666666667E-3</v>
      </c>
      <c r="J476" s="126">
        <v>0</v>
      </c>
      <c r="K476" s="126" t="s">
        <v>18</v>
      </c>
      <c r="L476" s="126"/>
      <c r="M476" s="126">
        <v>0</v>
      </c>
      <c r="N476" s="126" t="s">
        <v>18</v>
      </c>
      <c r="O476" s="126"/>
      <c r="P476" s="126">
        <v>764</v>
      </c>
      <c r="Q476" s="126" t="s">
        <v>35</v>
      </c>
      <c r="R476" s="126">
        <v>1.44301047120419</v>
      </c>
      <c r="S476" s="126" t="s">
        <v>35</v>
      </c>
      <c r="T476" s="126" t="s">
        <v>1975</v>
      </c>
      <c r="U476" s="126">
        <v>0.995</v>
      </c>
      <c r="V476" s="126"/>
      <c r="W476" s="126" t="s">
        <v>35</v>
      </c>
      <c r="X476" s="126">
        <v>1.1827263938124399</v>
      </c>
      <c r="Y476" s="126">
        <v>3103</v>
      </c>
      <c r="Z476" s="126">
        <v>805</v>
      </c>
      <c r="AA476" s="126">
        <v>0</v>
      </c>
      <c r="AB476" s="126">
        <v>0</v>
      </c>
      <c r="AC476" s="126">
        <v>0</v>
      </c>
      <c r="AD476" s="126">
        <v>0</v>
      </c>
      <c r="AE476" s="126">
        <v>0</v>
      </c>
      <c r="AF476" s="126">
        <v>0</v>
      </c>
      <c r="AG476" s="126">
        <v>0</v>
      </c>
      <c r="AH476" s="126">
        <v>0</v>
      </c>
      <c r="AI476" s="126">
        <v>0.35320657428295199</v>
      </c>
      <c r="AJ476" s="126">
        <v>3.1904608443441798E-2</v>
      </c>
      <c r="AK476" s="126">
        <v>0.59136319690621997</v>
      </c>
      <c r="AL476" s="126">
        <v>0</v>
      </c>
      <c r="AM476" s="126"/>
    </row>
    <row r="477" spans="1:39">
      <c r="A477" s="126" t="s">
        <v>916</v>
      </c>
      <c r="B477" s="126" t="s">
        <v>917</v>
      </c>
      <c r="C477" s="126" t="s">
        <v>1715</v>
      </c>
      <c r="D477" s="126" t="s">
        <v>14</v>
      </c>
      <c r="E477" s="126">
        <v>0</v>
      </c>
      <c r="F477" s="126"/>
      <c r="G477" s="126"/>
      <c r="H477" s="126"/>
      <c r="I477" s="126"/>
      <c r="J477" s="126">
        <v>0</v>
      </c>
      <c r="K477" s="126" t="s">
        <v>18</v>
      </c>
      <c r="L477" s="126"/>
      <c r="M477" s="126">
        <v>0</v>
      </c>
      <c r="N477" s="126" t="s">
        <v>18</v>
      </c>
      <c r="O477" s="126"/>
      <c r="P477" s="126">
        <v>0</v>
      </c>
      <c r="Q477" s="126" t="s">
        <v>18</v>
      </c>
      <c r="R477" s="126"/>
      <c r="S477" s="126" t="s">
        <v>18</v>
      </c>
      <c r="T477" s="126" t="s">
        <v>1710</v>
      </c>
      <c r="U477" s="126"/>
      <c r="V477" s="126"/>
      <c r="W477" s="126" t="s">
        <v>34</v>
      </c>
      <c r="X477" s="126">
        <v>1.7934782608695701</v>
      </c>
      <c r="Y477" s="126">
        <v>184</v>
      </c>
      <c r="Z477" s="126"/>
      <c r="AA477" s="126">
        <v>0</v>
      </c>
      <c r="AB477" s="126">
        <v>0</v>
      </c>
      <c r="AC477" s="126">
        <v>0</v>
      </c>
      <c r="AD477" s="126">
        <v>0</v>
      </c>
      <c r="AE477" s="126">
        <v>0</v>
      </c>
      <c r="AF477" s="126">
        <v>0</v>
      </c>
      <c r="AG477" s="126">
        <v>0</v>
      </c>
      <c r="AH477" s="126">
        <v>0</v>
      </c>
      <c r="AI477" s="126">
        <v>8.1521739130434798E-2</v>
      </c>
      <c r="AJ477" s="126">
        <v>1.0869565217391301E-2</v>
      </c>
      <c r="AK477" s="126">
        <v>0.89673913043478304</v>
      </c>
      <c r="AL477" s="126">
        <v>0</v>
      </c>
      <c r="AM477" s="126"/>
    </row>
    <row r="478" spans="1:39">
      <c r="A478" s="126" t="s">
        <v>918</v>
      </c>
      <c r="B478" s="126" t="s">
        <v>919</v>
      </c>
      <c r="C478" s="126" t="s">
        <v>1711</v>
      </c>
      <c r="D478" s="126" t="s">
        <v>14</v>
      </c>
      <c r="E478" s="126">
        <v>721</v>
      </c>
      <c r="F478" s="126">
        <v>1.2927192982456099</v>
      </c>
      <c r="G478" s="126">
        <v>0.64912280701754399</v>
      </c>
      <c r="H478" s="126">
        <v>0.29239766081871299</v>
      </c>
      <c r="I478" s="126">
        <v>5.8479532163742701E-2</v>
      </c>
      <c r="J478" s="126">
        <v>4</v>
      </c>
      <c r="K478" s="126" t="s">
        <v>21</v>
      </c>
      <c r="L478" s="126" t="s">
        <v>1870</v>
      </c>
      <c r="M478" s="126">
        <v>173</v>
      </c>
      <c r="N478" s="126" t="s">
        <v>33</v>
      </c>
      <c r="O478" s="126" t="s">
        <v>1871</v>
      </c>
      <c r="P478" s="126">
        <v>379</v>
      </c>
      <c r="Q478" s="126" t="s">
        <v>21</v>
      </c>
      <c r="R478" s="126">
        <v>1.7071240105540899</v>
      </c>
      <c r="S478" s="126" t="s">
        <v>21</v>
      </c>
      <c r="T478" s="126" t="s">
        <v>1976</v>
      </c>
      <c r="U478" s="126">
        <v>1.79569696969697</v>
      </c>
      <c r="V478" s="126"/>
      <c r="W478" s="126" t="s">
        <v>21</v>
      </c>
      <c r="X478" s="126">
        <v>1.90992183137912</v>
      </c>
      <c r="Y478" s="126">
        <v>3582</v>
      </c>
      <c r="Z478" s="126">
        <v>726</v>
      </c>
      <c r="AA478" s="126">
        <v>0.151032942490229</v>
      </c>
      <c r="AB478" s="126">
        <v>4.2155220547180301E-2</v>
      </c>
      <c r="AC478" s="126">
        <v>4.5784477945282002E-2</v>
      </c>
      <c r="AD478" s="126">
        <v>0.122557230597432</v>
      </c>
      <c r="AE478" s="126">
        <v>4.4109436069235099E-2</v>
      </c>
      <c r="AF478" s="126">
        <v>3.9921831379117798E-2</v>
      </c>
      <c r="AG478" s="126">
        <v>0.165549972082635</v>
      </c>
      <c r="AH478" s="126">
        <v>8.9056393076493601E-2</v>
      </c>
      <c r="AI478" s="126">
        <v>0.186767169179229</v>
      </c>
      <c r="AJ478" s="126">
        <v>9.7989949748743699E-2</v>
      </c>
      <c r="AK478" s="126">
        <v>0</v>
      </c>
      <c r="AL478" s="126">
        <v>0</v>
      </c>
      <c r="AM478" s="126"/>
    </row>
    <row r="479" spans="1:39">
      <c r="A479" s="126" t="s">
        <v>47</v>
      </c>
      <c r="B479" s="126" t="s">
        <v>920</v>
      </c>
      <c r="C479" s="126" t="s">
        <v>1711</v>
      </c>
      <c r="D479" s="126" t="s">
        <v>17</v>
      </c>
      <c r="E479" s="126">
        <v>914</v>
      </c>
      <c r="F479" s="126">
        <v>1.2326011792190501</v>
      </c>
      <c r="G479" s="126">
        <v>0.65940594059405899</v>
      </c>
      <c r="H479" s="126">
        <v>0.29108910891089101</v>
      </c>
      <c r="I479" s="126">
        <v>4.95049504950495E-2</v>
      </c>
      <c r="J479" s="126">
        <v>11</v>
      </c>
      <c r="K479" s="126" t="s">
        <v>25</v>
      </c>
      <c r="L479" s="126" t="s">
        <v>1872</v>
      </c>
      <c r="M479" s="126">
        <v>193</v>
      </c>
      <c r="N479" s="126" t="s">
        <v>33</v>
      </c>
      <c r="O479" s="126" t="s">
        <v>1873</v>
      </c>
      <c r="P479" s="126">
        <v>380</v>
      </c>
      <c r="Q479" s="126" t="s">
        <v>25</v>
      </c>
      <c r="R479" s="126">
        <v>1.41834210526316</v>
      </c>
      <c r="S479" s="126" t="s">
        <v>21</v>
      </c>
      <c r="T479" s="126" t="s">
        <v>1977</v>
      </c>
      <c r="U479" s="126">
        <v>1.66665653495441</v>
      </c>
      <c r="V479" s="126"/>
      <c r="W479" s="126" t="s">
        <v>21</v>
      </c>
      <c r="X479" s="126">
        <v>1.7752175873731699</v>
      </c>
      <c r="Y479" s="126">
        <v>4435</v>
      </c>
      <c r="Z479" s="126">
        <v>916</v>
      </c>
      <c r="AA479" s="126">
        <v>0.11499436302142101</v>
      </c>
      <c r="AB479" s="126">
        <v>4.2615558060879397E-2</v>
      </c>
      <c r="AC479" s="126">
        <v>4.1713641488162298E-2</v>
      </c>
      <c r="AD479" s="126">
        <v>0.107328072153326</v>
      </c>
      <c r="AE479" s="126">
        <v>5.1634723788049598E-2</v>
      </c>
      <c r="AF479" s="126">
        <v>4.6448703494926698E-2</v>
      </c>
      <c r="AG479" s="126">
        <v>0.17271702367531</v>
      </c>
      <c r="AH479" s="126">
        <v>9.92108229988726E-2</v>
      </c>
      <c r="AI479" s="126">
        <v>0.16662908680947</v>
      </c>
      <c r="AJ479" s="126">
        <v>0.14701240135287499</v>
      </c>
      <c r="AK479" s="126">
        <v>3.6076662908680894E-3</v>
      </c>
      <c r="AL479" s="126">
        <v>0</v>
      </c>
      <c r="AM479" s="126"/>
    </row>
    <row r="480" spans="1:39">
      <c r="A480" s="126" t="s">
        <v>921</v>
      </c>
      <c r="B480" s="126" t="s">
        <v>922</v>
      </c>
      <c r="C480" s="126" t="s">
        <v>1714</v>
      </c>
      <c r="D480" s="126" t="s">
        <v>17</v>
      </c>
      <c r="E480" s="126">
        <v>9</v>
      </c>
      <c r="F480" s="126">
        <v>2.25</v>
      </c>
      <c r="G480" s="126">
        <v>1</v>
      </c>
      <c r="H480" s="126">
        <v>0</v>
      </c>
      <c r="I480" s="126">
        <v>0</v>
      </c>
      <c r="J480" s="126">
        <v>0</v>
      </c>
      <c r="K480" s="126" t="s">
        <v>18</v>
      </c>
      <c r="L480" s="126"/>
      <c r="M480" s="126">
        <v>1</v>
      </c>
      <c r="N480" s="126" t="s">
        <v>28</v>
      </c>
      <c r="O480" s="126" t="s">
        <v>1714</v>
      </c>
      <c r="P480" s="126">
        <v>3</v>
      </c>
      <c r="Q480" s="126" t="s">
        <v>21</v>
      </c>
      <c r="R480" s="126">
        <v>2</v>
      </c>
      <c r="S480" s="126" t="s">
        <v>21</v>
      </c>
      <c r="T480" s="126" t="s">
        <v>1722</v>
      </c>
      <c r="U480" s="126">
        <v>2.1339999999999999</v>
      </c>
      <c r="V480" s="126"/>
      <c r="W480" s="126" t="s">
        <v>21</v>
      </c>
      <c r="X480" s="126">
        <v>2.1638341968911901</v>
      </c>
      <c r="Y480" s="126">
        <v>193</v>
      </c>
      <c r="Z480" s="126">
        <v>9</v>
      </c>
      <c r="AA480" s="126">
        <v>0.238341968911917</v>
      </c>
      <c r="AB480" s="126">
        <v>2.59067357512953E-2</v>
      </c>
      <c r="AC480" s="126">
        <v>5.1813471502590698E-2</v>
      </c>
      <c r="AD480" s="126">
        <v>9.3264248704663197E-2</v>
      </c>
      <c r="AE480" s="126">
        <v>3.6269430051813503E-2</v>
      </c>
      <c r="AF480" s="126">
        <v>8.2901554404145095E-2</v>
      </c>
      <c r="AG480" s="126">
        <v>0.12953367875647701</v>
      </c>
      <c r="AH480" s="126">
        <v>8.2901554404145095E-2</v>
      </c>
      <c r="AI480" s="126">
        <v>0.10362694300518099</v>
      </c>
      <c r="AJ480" s="126">
        <v>0.13989637305699501</v>
      </c>
      <c r="AK480" s="126">
        <v>1.55440414507772E-2</v>
      </c>
      <c r="AL480" s="126">
        <v>0</v>
      </c>
      <c r="AM480" s="126"/>
    </row>
    <row r="481" spans="1:39">
      <c r="A481" s="126" t="s">
        <v>923</v>
      </c>
      <c r="B481" s="126" t="s">
        <v>924</v>
      </c>
      <c r="C481" s="126" t="s">
        <v>1711</v>
      </c>
      <c r="D481" s="126" t="s">
        <v>17</v>
      </c>
      <c r="E481" s="126">
        <v>4</v>
      </c>
      <c r="F481" s="126">
        <v>2.1133333333333306</v>
      </c>
      <c r="G481" s="126">
        <v>1</v>
      </c>
      <c r="H481" s="126">
        <v>0</v>
      </c>
      <c r="I481" s="126">
        <v>0</v>
      </c>
      <c r="J481" s="126">
        <v>0</v>
      </c>
      <c r="K481" s="126" t="s">
        <v>18</v>
      </c>
      <c r="L481" s="126"/>
      <c r="M481" s="126">
        <v>0</v>
      </c>
      <c r="N481" s="126" t="s">
        <v>18</v>
      </c>
      <c r="O481" s="126"/>
      <c r="P481" s="126">
        <v>4</v>
      </c>
      <c r="Q481" s="126" t="s">
        <v>21</v>
      </c>
      <c r="R481" s="126">
        <v>1.585</v>
      </c>
      <c r="S481" s="126" t="s">
        <v>18</v>
      </c>
      <c r="T481" s="126" t="s">
        <v>1710</v>
      </c>
      <c r="U481" s="126"/>
      <c r="V481" s="126"/>
      <c r="W481" s="126" t="s">
        <v>33</v>
      </c>
      <c r="X481" s="126">
        <v>2.2093388429752099</v>
      </c>
      <c r="Y481" s="126">
        <v>121</v>
      </c>
      <c r="Z481" s="126">
        <v>4</v>
      </c>
      <c r="AA481" s="126">
        <v>0.165289256198347</v>
      </c>
      <c r="AB481" s="126">
        <v>5.7851239669421503E-2</v>
      </c>
      <c r="AC481" s="126">
        <v>4.1322314049586799E-2</v>
      </c>
      <c r="AD481" s="126">
        <v>0.165289256198347</v>
      </c>
      <c r="AE481" s="126">
        <v>3.3057851239669402E-2</v>
      </c>
      <c r="AF481" s="126">
        <v>5.7851239669421503E-2</v>
      </c>
      <c r="AG481" s="126">
        <v>0.22314049586776899</v>
      </c>
      <c r="AH481" s="126">
        <v>3.3057851239669402E-2</v>
      </c>
      <c r="AI481" s="126">
        <v>0.12396694214876</v>
      </c>
      <c r="AJ481" s="126">
        <v>9.9173553719008281E-2</v>
      </c>
      <c r="AK481" s="126">
        <v>0</v>
      </c>
      <c r="AL481" s="126">
        <v>0</v>
      </c>
      <c r="AM481" s="126"/>
    </row>
    <row r="482" spans="1:39">
      <c r="A482" s="126" t="s">
        <v>925</v>
      </c>
      <c r="B482" s="126" t="s">
        <v>926</v>
      </c>
      <c r="C482" s="126" t="s">
        <v>1711</v>
      </c>
      <c r="D482" s="126" t="s">
        <v>17</v>
      </c>
      <c r="E482" s="126">
        <v>27</v>
      </c>
      <c r="F482" s="126">
        <v>1.5</v>
      </c>
      <c r="G482" s="126">
        <v>0.8</v>
      </c>
      <c r="H482" s="126">
        <v>0.2</v>
      </c>
      <c r="I482" s="126">
        <v>0</v>
      </c>
      <c r="J482" s="126">
        <v>0</v>
      </c>
      <c r="K482" s="126" t="s">
        <v>18</v>
      </c>
      <c r="L482" s="126"/>
      <c r="M482" s="126">
        <v>2</v>
      </c>
      <c r="N482" s="126" t="s">
        <v>32</v>
      </c>
      <c r="O482" s="126" t="s">
        <v>1802</v>
      </c>
      <c r="P482" s="126">
        <v>10</v>
      </c>
      <c r="Q482" s="126" t="s">
        <v>21</v>
      </c>
      <c r="R482" s="126">
        <v>1.9</v>
      </c>
      <c r="S482" s="126" t="s">
        <v>21</v>
      </c>
      <c r="T482" s="126" t="s">
        <v>1948</v>
      </c>
      <c r="U482" s="126">
        <v>2.0213333333333301</v>
      </c>
      <c r="V482" s="126"/>
      <c r="W482" s="126" t="s">
        <v>33</v>
      </c>
      <c r="X482" s="126">
        <v>2.2193190661478601</v>
      </c>
      <c r="Y482" s="126">
        <v>514</v>
      </c>
      <c r="Z482" s="126">
        <v>28</v>
      </c>
      <c r="AA482" s="126">
        <v>0.23346303501945501</v>
      </c>
      <c r="AB482" s="126">
        <v>4.2801556420233498E-2</v>
      </c>
      <c r="AC482" s="126">
        <v>3.8910505836575897E-2</v>
      </c>
      <c r="AD482" s="126">
        <v>0.14007782101167299</v>
      </c>
      <c r="AE482" s="126">
        <v>5.83657587548638E-2</v>
      </c>
      <c r="AF482" s="126">
        <v>2.5291828793774299E-2</v>
      </c>
      <c r="AG482" s="126">
        <v>0.143968871595331</v>
      </c>
      <c r="AH482" s="126">
        <v>6.0311284046692601E-2</v>
      </c>
      <c r="AI482" s="126">
        <v>0.122568093385214</v>
      </c>
      <c r="AJ482" s="126">
        <v>0.124513618677043</v>
      </c>
      <c r="AK482" s="126">
        <v>7.7821011673151804E-3</v>
      </c>
      <c r="AL482" s="126">
        <v>0</v>
      </c>
      <c r="AM482" s="126"/>
    </row>
    <row r="483" spans="1:39">
      <c r="A483" s="126" t="s">
        <v>927</v>
      </c>
      <c r="B483" s="126" t="s">
        <v>928</v>
      </c>
      <c r="C483" s="126" t="s">
        <v>1714</v>
      </c>
      <c r="D483" s="126" t="s">
        <v>17</v>
      </c>
      <c r="E483" s="126">
        <v>282</v>
      </c>
      <c r="F483" s="126">
        <v>1.3210365853658499</v>
      </c>
      <c r="G483" s="126">
        <v>0.68292682926829296</v>
      </c>
      <c r="H483" s="126">
        <v>0.292682926829268</v>
      </c>
      <c r="I483" s="126">
        <v>2.4390243902439001E-2</v>
      </c>
      <c r="J483" s="126">
        <v>2</v>
      </c>
      <c r="K483" s="126" t="s">
        <v>25</v>
      </c>
      <c r="L483" s="126" t="s">
        <v>1875</v>
      </c>
      <c r="M483" s="126">
        <v>48</v>
      </c>
      <c r="N483" s="126" t="s">
        <v>33</v>
      </c>
      <c r="O483" s="126" t="s">
        <v>1876</v>
      </c>
      <c r="P483" s="126">
        <v>137</v>
      </c>
      <c r="Q483" s="126" t="s">
        <v>25</v>
      </c>
      <c r="R483" s="126">
        <v>1.36248175182482</v>
      </c>
      <c r="S483" s="126" t="s">
        <v>21</v>
      </c>
      <c r="T483" s="126" t="s">
        <v>1978</v>
      </c>
      <c r="U483" s="126">
        <v>1.6387368421052599</v>
      </c>
      <c r="V483" s="126"/>
      <c r="W483" s="126" t="s">
        <v>21</v>
      </c>
      <c r="X483" s="126">
        <v>2.13001471129092</v>
      </c>
      <c r="Y483" s="126">
        <v>2719</v>
      </c>
      <c r="Z483" s="126">
        <v>283</v>
      </c>
      <c r="AA483" s="126">
        <v>0.18168444280985699</v>
      </c>
      <c r="AB483" s="126">
        <v>5.5167340934167003E-2</v>
      </c>
      <c r="AC483" s="126">
        <v>4.8915042294961401E-2</v>
      </c>
      <c r="AD483" s="126">
        <v>0.134608311879367</v>
      </c>
      <c r="AE483" s="126">
        <v>4.7443913203383599E-2</v>
      </c>
      <c r="AF483" s="126">
        <v>3.4203751379183502E-2</v>
      </c>
      <c r="AG483" s="126">
        <v>0.15704303052592899</v>
      </c>
      <c r="AH483" s="126">
        <v>0.107024641412284</v>
      </c>
      <c r="AI483" s="126">
        <v>0.13571165869805099</v>
      </c>
      <c r="AJ483" s="126">
        <v>7.9073188672306005E-2</v>
      </c>
      <c r="AK483" s="126">
        <v>3.31004045605002E-3</v>
      </c>
      <c r="AL483" s="126">
        <v>0</v>
      </c>
      <c r="AM483" s="126"/>
    </row>
    <row r="484" spans="1:39">
      <c r="A484" s="126" t="s">
        <v>929</v>
      </c>
      <c r="B484" s="126" t="s">
        <v>930</v>
      </c>
      <c r="C484" s="126" t="s">
        <v>1714</v>
      </c>
      <c r="D484" s="126" t="s">
        <v>17</v>
      </c>
      <c r="E484" s="126">
        <v>420</v>
      </c>
      <c r="F484" s="126">
        <v>1.3948498734124199</v>
      </c>
      <c r="G484" s="126">
        <v>0.77653631284916202</v>
      </c>
      <c r="H484" s="126">
        <v>0.20111731843575401</v>
      </c>
      <c r="I484" s="126">
        <v>2.23463687150838E-2</v>
      </c>
      <c r="J484" s="126">
        <v>4</v>
      </c>
      <c r="K484" s="126" t="s">
        <v>21</v>
      </c>
      <c r="L484" s="126" t="s">
        <v>1877</v>
      </c>
      <c r="M484" s="126">
        <v>82</v>
      </c>
      <c r="N484" s="126" t="s">
        <v>33</v>
      </c>
      <c r="O484" s="126" t="s">
        <v>1878</v>
      </c>
      <c r="P484" s="126">
        <v>119</v>
      </c>
      <c r="Q484" s="126" t="s">
        <v>21</v>
      </c>
      <c r="R484" s="126">
        <v>1.6105882352941201</v>
      </c>
      <c r="S484" s="126" t="s">
        <v>21</v>
      </c>
      <c r="T484" s="126" t="s">
        <v>1979</v>
      </c>
      <c r="U484" s="126">
        <v>1.6979439252336499</v>
      </c>
      <c r="V484" s="126"/>
      <c r="W484" s="126" t="s">
        <v>21</v>
      </c>
      <c r="X484" s="126">
        <v>1.6712092534174601</v>
      </c>
      <c r="Y484" s="126">
        <v>1902</v>
      </c>
      <c r="Z484" s="126">
        <v>421</v>
      </c>
      <c r="AA484" s="126">
        <v>0.102523659305994</v>
      </c>
      <c r="AB484" s="126">
        <v>3.5226077812828598E-2</v>
      </c>
      <c r="AC484" s="126">
        <v>3.7854889589905398E-2</v>
      </c>
      <c r="AD484" s="126">
        <v>0.10567823343848599</v>
      </c>
      <c r="AE484" s="126">
        <v>4.0483701366982101E-2</v>
      </c>
      <c r="AF484" s="126">
        <v>4.2060988433228197E-2</v>
      </c>
      <c r="AG484" s="126">
        <v>0.18506834910620401</v>
      </c>
      <c r="AH484" s="126">
        <v>0.101997896950578</v>
      </c>
      <c r="AI484" s="126">
        <v>0.1198738170347</v>
      </c>
      <c r="AJ484" s="126">
        <v>0.22134595162986301</v>
      </c>
      <c r="AK484" s="126">
        <v>5.2576235541535203E-3</v>
      </c>
      <c r="AL484" s="126">
        <v>0</v>
      </c>
      <c r="AM484" s="126"/>
    </row>
    <row r="485" spans="1:39">
      <c r="A485" s="126" t="s">
        <v>931</v>
      </c>
      <c r="B485" s="126" t="s">
        <v>932</v>
      </c>
      <c r="C485" s="126" t="s">
        <v>1711</v>
      </c>
      <c r="D485" s="126" t="s">
        <v>17</v>
      </c>
      <c r="E485" s="126">
        <v>225</v>
      </c>
      <c r="F485" s="126">
        <v>1.42282607807071</v>
      </c>
      <c r="G485" s="126">
        <v>0.78095238095238095</v>
      </c>
      <c r="H485" s="126">
        <v>0.20952380952381</v>
      </c>
      <c r="I485" s="126">
        <v>9.5238095238095299E-3</v>
      </c>
      <c r="J485" s="126">
        <v>5</v>
      </c>
      <c r="K485" s="126" t="s">
        <v>25</v>
      </c>
      <c r="L485" s="126" t="s">
        <v>1879</v>
      </c>
      <c r="M485" s="126">
        <v>39</v>
      </c>
      <c r="N485" s="126" t="s">
        <v>33</v>
      </c>
      <c r="O485" s="126" t="s">
        <v>1880</v>
      </c>
      <c r="P485" s="126">
        <v>85</v>
      </c>
      <c r="Q485" s="126" t="s">
        <v>25</v>
      </c>
      <c r="R485" s="126">
        <v>1.3530588235294101</v>
      </c>
      <c r="S485" s="126" t="s">
        <v>21</v>
      </c>
      <c r="T485" s="126" t="s">
        <v>1978</v>
      </c>
      <c r="U485" s="126">
        <v>1.83168421052632</v>
      </c>
      <c r="V485" s="126"/>
      <c r="W485" s="126" t="s">
        <v>33</v>
      </c>
      <c r="X485" s="126">
        <v>2.4780385964912299</v>
      </c>
      <c r="Y485" s="126">
        <v>2850</v>
      </c>
      <c r="Z485" s="126">
        <v>227</v>
      </c>
      <c r="AA485" s="126">
        <v>0.23508771929824601</v>
      </c>
      <c r="AB485" s="126">
        <v>5.75438596491228E-2</v>
      </c>
      <c r="AC485" s="126">
        <v>6.8771929824561401E-2</v>
      </c>
      <c r="AD485" s="126">
        <v>0.16385964912280701</v>
      </c>
      <c r="AE485" s="126">
        <v>5.7894736842105297E-2</v>
      </c>
      <c r="AF485" s="126">
        <v>3.8596491228070198E-2</v>
      </c>
      <c r="AG485" s="126">
        <v>0.14736842105263201</v>
      </c>
      <c r="AH485" s="126">
        <v>6.0350877192982502E-2</v>
      </c>
      <c r="AI485" s="126">
        <v>6.9824561403508803E-2</v>
      </c>
      <c r="AJ485" s="126">
        <v>8.8771929824561405E-2</v>
      </c>
      <c r="AK485" s="126">
        <v>3.15789473684211E-3</v>
      </c>
      <c r="AL485" s="126">
        <v>0</v>
      </c>
      <c r="AM485" s="126"/>
    </row>
    <row r="486" spans="1:39">
      <c r="A486" s="126" t="s">
        <v>933</v>
      </c>
      <c r="B486" s="126" t="s">
        <v>934</v>
      </c>
      <c r="C486" s="126" t="s">
        <v>1714</v>
      </c>
      <c r="D486" s="126" t="s">
        <v>17</v>
      </c>
      <c r="E486" s="126">
        <v>95</v>
      </c>
      <c r="F486" s="126">
        <v>1.347903382383</v>
      </c>
      <c r="G486" s="126">
        <v>0.67857142857142905</v>
      </c>
      <c r="H486" s="126">
        <v>0.26785714285714302</v>
      </c>
      <c r="I486" s="126">
        <v>5.3571428571428603E-2</v>
      </c>
      <c r="J486" s="126">
        <v>1</v>
      </c>
      <c r="K486" s="126" t="s">
        <v>25</v>
      </c>
      <c r="L486" s="126" t="s">
        <v>1881</v>
      </c>
      <c r="M486" s="126">
        <v>17</v>
      </c>
      <c r="N486" s="126" t="s">
        <v>33</v>
      </c>
      <c r="O486" s="126" t="s">
        <v>1882</v>
      </c>
      <c r="P486" s="126">
        <v>39</v>
      </c>
      <c r="Q486" s="126" t="s">
        <v>25</v>
      </c>
      <c r="R486" s="126">
        <v>1.4874358974359001</v>
      </c>
      <c r="S486" s="126" t="s">
        <v>21</v>
      </c>
      <c r="T486" s="126" t="s">
        <v>1980</v>
      </c>
      <c r="U486" s="126">
        <v>1.8854285714285699</v>
      </c>
      <c r="V486" s="126"/>
      <c r="W486" s="126" t="s">
        <v>21</v>
      </c>
      <c r="X486" s="126">
        <v>2.1685160758450106</v>
      </c>
      <c r="Y486" s="126">
        <v>1213</v>
      </c>
      <c r="Z486" s="126">
        <v>95</v>
      </c>
      <c r="AA486" s="126">
        <v>0.224237427864798</v>
      </c>
      <c r="AB486" s="126">
        <v>4.4517724649628998E-2</v>
      </c>
      <c r="AC486" s="126">
        <v>3.9571310799670197E-2</v>
      </c>
      <c r="AD486" s="126">
        <v>0.13767518549051899</v>
      </c>
      <c r="AE486" s="126">
        <v>4.2868920032976099E-2</v>
      </c>
      <c r="AF486" s="126">
        <v>2.88540807914262E-2</v>
      </c>
      <c r="AG486" s="126">
        <v>0.15004122011541601</v>
      </c>
      <c r="AH486" s="126">
        <v>7.8318219291013999E-2</v>
      </c>
      <c r="AI486" s="126">
        <v>0.119538334707337</v>
      </c>
      <c r="AJ486" s="126">
        <v>0.125309150865622</v>
      </c>
      <c r="AK486" s="126">
        <v>1.6488046166529299E-3</v>
      </c>
      <c r="AL486" s="126">
        <v>0</v>
      </c>
      <c r="AM486" s="126"/>
    </row>
    <row r="487" spans="1:39">
      <c r="A487" s="126" t="s">
        <v>935</v>
      </c>
      <c r="B487" s="126" t="s">
        <v>936</v>
      </c>
      <c r="C487" s="126" t="s">
        <v>1714</v>
      </c>
      <c r="D487" s="126" t="s">
        <v>17</v>
      </c>
      <c r="E487" s="126">
        <v>261</v>
      </c>
      <c r="F487" s="126">
        <v>1.4491936219746799</v>
      </c>
      <c r="G487" s="126">
        <v>0.75833333333333297</v>
      </c>
      <c r="H487" s="126">
        <v>0.18333333333333299</v>
      </c>
      <c r="I487" s="126">
        <v>5.83333333333333E-2</v>
      </c>
      <c r="J487" s="126">
        <v>4</v>
      </c>
      <c r="K487" s="126" t="s">
        <v>21</v>
      </c>
      <c r="L487" s="126" t="s">
        <v>1883</v>
      </c>
      <c r="M487" s="126">
        <v>60</v>
      </c>
      <c r="N487" s="126" t="s">
        <v>32</v>
      </c>
      <c r="O487" s="126" t="s">
        <v>1884</v>
      </c>
      <c r="P487" s="126">
        <v>67</v>
      </c>
      <c r="Q487" s="126" t="s">
        <v>21</v>
      </c>
      <c r="R487" s="126">
        <v>1.69149253731343</v>
      </c>
      <c r="S487" s="126" t="s">
        <v>21</v>
      </c>
      <c r="T487" s="126" t="s">
        <v>1981</v>
      </c>
      <c r="U487" s="126">
        <v>1.95828125</v>
      </c>
      <c r="V487" s="126"/>
      <c r="W487" s="126" t="s">
        <v>21</v>
      </c>
      <c r="X487" s="126">
        <v>1.87833561643836</v>
      </c>
      <c r="Y487" s="126">
        <v>1460</v>
      </c>
      <c r="Z487" s="126">
        <v>262</v>
      </c>
      <c r="AA487" s="126">
        <v>0.15410958904109601</v>
      </c>
      <c r="AB487" s="126">
        <v>3.6301369863013702E-2</v>
      </c>
      <c r="AC487" s="126">
        <v>3.4931506849315098E-2</v>
      </c>
      <c r="AD487" s="126">
        <v>0.13767123287671201</v>
      </c>
      <c r="AE487" s="126">
        <v>4.3150684931506901E-2</v>
      </c>
      <c r="AF487" s="126">
        <v>3.6986301369863001E-2</v>
      </c>
      <c r="AG487" s="126">
        <v>0.153424657534247</v>
      </c>
      <c r="AH487" s="126">
        <v>8.4246575342465796E-2</v>
      </c>
      <c r="AI487" s="126">
        <v>0.121232876712329</v>
      </c>
      <c r="AJ487" s="126">
        <v>0.19383561643835601</v>
      </c>
      <c r="AK487" s="126">
        <v>3.4246575342465799E-3</v>
      </c>
      <c r="AL487" s="126">
        <v>0</v>
      </c>
      <c r="AM487" s="126"/>
    </row>
    <row r="488" spans="1:39">
      <c r="A488" s="126" t="s">
        <v>937</v>
      </c>
      <c r="B488" s="126" t="s">
        <v>938</v>
      </c>
      <c r="C488" s="126" t="s">
        <v>1714</v>
      </c>
      <c r="D488" s="126" t="s">
        <v>17</v>
      </c>
      <c r="E488" s="126">
        <v>138</v>
      </c>
      <c r="F488" s="126">
        <v>1.1770679012345699</v>
      </c>
      <c r="G488" s="126">
        <v>0.64814814814814803</v>
      </c>
      <c r="H488" s="126">
        <v>0.27777777777777801</v>
      </c>
      <c r="I488" s="126">
        <v>7.4074074074074098E-2</v>
      </c>
      <c r="J488" s="126">
        <v>2</v>
      </c>
      <c r="K488" s="126" t="s">
        <v>21</v>
      </c>
      <c r="L488" s="126" t="s">
        <v>1885</v>
      </c>
      <c r="M488" s="126">
        <v>27</v>
      </c>
      <c r="N488" s="126" t="s">
        <v>21</v>
      </c>
      <c r="O488" s="126" t="s">
        <v>1886</v>
      </c>
      <c r="P488" s="126">
        <v>34</v>
      </c>
      <c r="Q488" s="126" t="s">
        <v>21</v>
      </c>
      <c r="R488" s="126">
        <v>1.5588235294117601</v>
      </c>
      <c r="S488" s="126" t="s">
        <v>21</v>
      </c>
      <c r="T488" s="126" t="s">
        <v>1982</v>
      </c>
      <c r="U488" s="126">
        <v>1.7915277777777801</v>
      </c>
      <c r="V488" s="126"/>
      <c r="W488" s="126" t="s">
        <v>21</v>
      </c>
      <c r="X488" s="126">
        <v>1.8308695652173901</v>
      </c>
      <c r="Y488" s="126">
        <v>713</v>
      </c>
      <c r="Z488" s="126">
        <v>138</v>
      </c>
      <c r="AA488" s="126">
        <v>0.15427769985974801</v>
      </c>
      <c r="AB488" s="126">
        <v>4.3478260869565202E-2</v>
      </c>
      <c r="AC488" s="126">
        <v>2.6647966339410901E-2</v>
      </c>
      <c r="AD488" s="126">
        <v>0.11781206171108</v>
      </c>
      <c r="AE488" s="126">
        <v>4.20757363253857E-2</v>
      </c>
      <c r="AF488" s="126">
        <v>2.6647966339410901E-2</v>
      </c>
      <c r="AG488" s="126">
        <v>0.17110799438990201</v>
      </c>
      <c r="AH488" s="126">
        <v>8.6956521739130405E-2</v>
      </c>
      <c r="AI488" s="126">
        <v>0.12342215988779801</v>
      </c>
      <c r="AJ488" s="126">
        <v>0.19775596072931301</v>
      </c>
      <c r="AK488" s="126">
        <v>4.2075736325385702E-3</v>
      </c>
      <c r="AL488" s="126">
        <v>0</v>
      </c>
      <c r="AM488" s="126"/>
    </row>
    <row r="489" spans="1:39">
      <c r="A489" s="126" t="s">
        <v>939</v>
      </c>
      <c r="B489" s="126" t="s">
        <v>940</v>
      </c>
      <c r="C489" s="126" t="s">
        <v>1715</v>
      </c>
      <c r="D489" s="126" t="s">
        <v>17</v>
      </c>
      <c r="E489" s="126">
        <v>1</v>
      </c>
      <c r="F489" s="126">
        <v>3</v>
      </c>
      <c r="G489" s="126">
        <v>1</v>
      </c>
      <c r="H489" s="126">
        <v>0</v>
      </c>
      <c r="I489" s="126">
        <v>0</v>
      </c>
      <c r="J489" s="126">
        <v>0</v>
      </c>
      <c r="K489" s="126" t="s">
        <v>18</v>
      </c>
      <c r="L489" s="126"/>
      <c r="M489" s="126">
        <v>0</v>
      </c>
      <c r="N489" s="126" t="s">
        <v>18</v>
      </c>
      <c r="O489" s="126"/>
      <c r="P489" s="126">
        <v>1</v>
      </c>
      <c r="Q489" s="126" t="s">
        <v>31</v>
      </c>
      <c r="R489" s="126">
        <v>3</v>
      </c>
      <c r="S489" s="126" t="s">
        <v>18</v>
      </c>
      <c r="T489" s="126" t="s">
        <v>1710</v>
      </c>
      <c r="U489" s="126"/>
      <c r="V489" s="126"/>
      <c r="W489" s="126" t="s">
        <v>31</v>
      </c>
      <c r="X489" s="126">
        <v>3.12050505050505</v>
      </c>
      <c r="Y489" s="126">
        <v>99</v>
      </c>
      <c r="Z489" s="126">
        <v>1</v>
      </c>
      <c r="AA489" s="126">
        <v>0.49494949494949497</v>
      </c>
      <c r="AB489" s="126">
        <v>0</v>
      </c>
      <c r="AC489" s="126">
        <v>0.17171717171717199</v>
      </c>
      <c r="AD489" s="126">
        <v>0.13131313131313099</v>
      </c>
      <c r="AE489" s="126">
        <v>0</v>
      </c>
      <c r="AF489" s="126">
        <v>4.0404040404040401E-2</v>
      </c>
      <c r="AG489" s="126">
        <v>4.0404040404040401E-2</v>
      </c>
      <c r="AH489" s="126">
        <v>0</v>
      </c>
      <c r="AI489" s="126">
        <v>4.0404040404040401E-2</v>
      </c>
      <c r="AJ489" s="126">
        <v>8.0808080808080801E-2</v>
      </c>
      <c r="AK489" s="126">
        <v>0</v>
      </c>
      <c r="AL489" s="126">
        <v>0</v>
      </c>
      <c r="AM489" s="126"/>
    </row>
    <row r="490" spans="1:39">
      <c r="A490" s="126" t="s">
        <v>941</v>
      </c>
      <c r="B490" s="126" t="s">
        <v>942</v>
      </c>
      <c r="C490" s="126" t="s">
        <v>1714</v>
      </c>
      <c r="D490" s="126" t="s">
        <v>17</v>
      </c>
      <c r="E490" s="126">
        <v>1</v>
      </c>
      <c r="F490" s="126">
        <v>0</v>
      </c>
      <c r="G490" s="126">
        <v>0</v>
      </c>
      <c r="H490" s="126">
        <v>1</v>
      </c>
      <c r="I490" s="126">
        <v>0</v>
      </c>
      <c r="J490" s="126">
        <v>0</v>
      </c>
      <c r="K490" s="126" t="s">
        <v>18</v>
      </c>
      <c r="L490" s="126"/>
      <c r="M490" s="126">
        <v>0</v>
      </c>
      <c r="N490" s="126" t="s">
        <v>18</v>
      </c>
      <c r="O490" s="126"/>
      <c r="P490" s="126">
        <v>1</v>
      </c>
      <c r="Q490" s="126" t="s">
        <v>18</v>
      </c>
      <c r="R490" s="126">
        <v>0</v>
      </c>
      <c r="S490" s="126" t="s">
        <v>18</v>
      </c>
      <c r="T490" s="126" t="s">
        <v>1710</v>
      </c>
      <c r="U490" s="126"/>
      <c r="V490" s="126"/>
      <c r="W490" s="126" t="s">
        <v>31</v>
      </c>
      <c r="X490" s="126">
        <v>3.0986885245901599</v>
      </c>
      <c r="Y490" s="126">
        <v>61</v>
      </c>
      <c r="Z490" s="126">
        <v>1</v>
      </c>
      <c r="AA490" s="126">
        <v>0.42622950819672106</v>
      </c>
      <c r="AB490" s="126">
        <v>4.91803278688525E-2</v>
      </c>
      <c r="AC490" s="126">
        <v>0</v>
      </c>
      <c r="AD490" s="126">
        <v>0.27868852459016402</v>
      </c>
      <c r="AE490" s="126">
        <v>6.5573770491803296E-2</v>
      </c>
      <c r="AF490" s="126">
        <v>1.63934426229508E-2</v>
      </c>
      <c r="AG490" s="126">
        <v>6.5573770491803296E-2</v>
      </c>
      <c r="AH490" s="126">
        <v>3.2786885245901599E-2</v>
      </c>
      <c r="AI490" s="126">
        <v>1.63934426229508E-2</v>
      </c>
      <c r="AJ490" s="126">
        <v>4.91803278688525E-2</v>
      </c>
      <c r="AK490" s="126">
        <v>0</v>
      </c>
      <c r="AL490" s="126">
        <v>0</v>
      </c>
      <c r="AM490" s="126"/>
    </row>
    <row r="491" spans="1:39">
      <c r="A491" s="126" t="s">
        <v>943</v>
      </c>
      <c r="B491" s="126" t="s">
        <v>944</v>
      </c>
      <c r="C491" s="126" t="s">
        <v>1714</v>
      </c>
      <c r="D491" s="126" t="s">
        <v>17</v>
      </c>
      <c r="E491" s="126">
        <v>12</v>
      </c>
      <c r="F491" s="126">
        <v>1.25</v>
      </c>
      <c r="G491" s="126">
        <v>0.75</v>
      </c>
      <c r="H491" s="126">
        <v>0.25</v>
      </c>
      <c r="I491" s="126">
        <v>0</v>
      </c>
      <c r="J491" s="126">
        <v>0</v>
      </c>
      <c r="K491" s="126" t="s">
        <v>18</v>
      </c>
      <c r="L491" s="126"/>
      <c r="M491" s="126">
        <v>0</v>
      </c>
      <c r="N491" s="126" t="s">
        <v>18</v>
      </c>
      <c r="O491" s="126"/>
      <c r="P491" s="126">
        <v>4</v>
      </c>
      <c r="Q491" s="126" t="s">
        <v>25</v>
      </c>
      <c r="R491" s="126">
        <v>1.5</v>
      </c>
      <c r="S491" s="126" t="s">
        <v>21</v>
      </c>
      <c r="T491" s="126" t="s">
        <v>1843</v>
      </c>
      <c r="U491" s="126">
        <v>1.58375</v>
      </c>
      <c r="V491" s="126"/>
      <c r="W491" s="126" t="s">
        <v>21</v>
      </c>
      <c r="X491" s="126">
        <v>2.16674242424242</v>
      </c>
      <c r="Y491" s="126">
        <v>132</v>
      </c>
      <c r="Z491" s="126">
        <v>12</v>
      </c>
      <c r="AA491" s="126">
        <v>0.13636363636363599</v>
      </c>
      <c r="AB491" s="126">
        <v>5.3030303030302997E-2</v>
      </c>
      <c r="AC491" s="126">
        <v>3.7878787878787901E-2</v>
      </c>
      <c r="AD491" s="126">
        <v>0.174242424242424</v>
      </c>
      <c r="AE491" s="126">
        <v>7.5757575757575801E-2</v>
      </c>
      <c r="AF491" s="126">
        <v>6.8181818181818205E-2</v>
      </c>
      <c r="AG491" s="126">
        <v>0.16666666666666699</v>
      </c>
      <c r="AH491" s="126">
        <v>6.8181818181818205E-2</v>
      </c>
      <c r="AI491" s="126">
        <v>8.3333333333333301E-2</v>
      </c>
      <c r="AJ491" s="126">
        <v>0.12121212121212099</v>
      </c>
      <c r="AK491" s="126">
        <v>7.5757575757575812E-3</v>
      </c>
      <c r="AL491" s="126">
        <v>0</v>
      </c>
      <c r="AM491" s="126"/>
    </row>
    <row r="492" spans="1:39">
      <c r="A492" s="126" t="s">
        <v>945</v>
      </c>
      <c r="B492" s="126" t="s">
        <v>946</v>
      </c>
      <c r="C492" s="126" t="s">
        <v>1711</v>
      </c>
      <c r="D492" s="126" t="s">
        <v>17</v>
      </c>
      <c r="E492" s="126">
        <v>1</v>
      </c>
      <c r="F492" s="126">
        <v>4</v>
      </c>
      <c r="G492" s="126">
        <v>1</v>
      </c>
      <c r="H492" s="126">
        <v>0</v>
      </c>
      <c r="I492" s="126">
        <v>0</v>
      </c>
      <c r="J492" s="126">
        <v>0</v>
      </c>
      <c r="K492" s="126" t="s">
        <v>18</v>
      </c>
      <c r="L492" s="126"/>
      <c r="M492" s="126">
        <v>0</v>
      </c>
      <c r="N492" s="126" t="s">
        <v>18</v>
      </c>
      <c r="O492" s="126"/>
      <c r="P492" s="126">
        <v>1</v>
      </c>
      <c r="Q492" s="126" t="s">
        <v>28</v>
      </c>
      <c r="R492" s="126">
        <v>4</v>
      </c>
      <c r="S492" s="126" t="s">
        <v>18</v>
      </c>
      <c r="T492" s="126" t="s">
        <v>1710</v>
      </c>
      <c r="U492" s="126"/>
      <c r="V492" s="126"/>
      <c r="W492" s="126" t="s">
        <v>32</v>
      </c>
      <c r="X492" s="126">
        <v>2.8233333333333301</v>
      </c>
      <c r="Y492" s="126">
        <v>66</v>
      </c>
      <c r="Z492" s="126">
        <v>1</v>
      </c>
      <c r="AA492" s="126">
        <v>0.37878787878787906</v>
      </c>
      <c r="AB492" s="126">
        <v>3.03030303030303E-2</v>
      </c>
      <c r="AC492" s="126">
        <v>3.03030303030303E-2</v>
      </c>
      <c r="AD492" s="126">
        <v>0.21212121212121199</v>
      </c>
      <c r="AE492" s="126">
        <v>6.0606060606060601E-2</v>
      </c>
      <c r="AF492" s="126">
        <v>3.03030303030303E-2</v>
      </c>
      <c r="AG492" s="126">
        <v>9.0909090909090898E-2</v>
      </c>
      <c r="AH492" s="126">
        <v>4.5454545454545497E-2</v>
      </c>
      <c r="AI492" s="126">
        <v>1.5151515151515201E-2</v>
      </c>
      <c r="AJ492" s="126">
        <v>9.0909090909090898E-2</v>
      </c>
      <c r="AK492" s="126">
        <v>0</v>
      </c>
      <c r="AL492" s="126">
        <v>0</v>
      </c>
      <c r="AM492" s="126"/>
    </row>
    <row r="493" spans="1:39">
      <c r="A493" s="126" t="s">
        <v>947</v>
      </c>
      <c r="B493" s="126" t="s">
        <v>948</v>
      </c>
      <c r="C493" s="126" t="s">
        <v>1714</v>
      </c>
      <c r="D493" s="126" t="s">
        <v>17</v>
      </c>
      <c r="E493" s="126">
        <v>22</v>
      </c>
      <c r="F493" s="126">
        <v>1.80311587982833</v>
      </c>
      <c r="G493" s="126">
        <v>0.86666666666666703</v>
      </c>
      <c r="H493" s="126">
        <v>0.133333333333333</v>
      </c>
      <c r="I493" s="126">
        <v>0</v>
      </c>
      <c r="J493" s="126">
        <v>0</v>
      </c>
      <c r="K493" s="126" t="s">
        <v>18</v>
      </c>
      <c r="L493" s="126"/>
      <c r="M493" s="126">
        <v>5</v>
      </c>
      <c r="N493" s="126" t="s">
        <v>32</v>
      </c>
      <c r="O493" s="126" t="s">
        <v>1887</v>
      </c>
      <c r="P493" s="126">
        <v>11</v>
      </c>
      <c r="Q493" s="126" t="s">
        <v>21</v>
      </c>
      <c r="R493" s="126">
        <v>1.7881818181818201</v>
      </c>
      <c r="S493" s="126" t="s">
        <v>31</v>
      </c>
      <c r="T493" s="126" t="s">
        <v>1722</v>
      </c>
      <c r="U493" s="126">
        <v>3</v>
      </c>
      <c r="V493" s="126"/>
      <c r="W493" s="126" t="s">
        <v>32</v>
      </c>
      <c r="X493" s="126">
        <v>2.5704661016949202</v>
      </c>
      <c r="Y493" s="126">
        <v>236</v>
      </c>
      <c r="Z493" s="126">
        <v>22</v>
      </c>
      <c r="AA493" s="126">
        <v>0.25847457627118597</v>
      </c>
      <c r="AB493" s="126">
        <v>4.6610169491525397E-2</v>
      </c>
      <c r="AC493" s="126">
        <v>6.3559322033898302E-2</v>
      </c>
      <c r="AD493" s="126">
        <v>0.16525423728813601</v>
      </c>
      <c r="AE493" s="126">
        <v>4.2372881355932202E-2</v>
      </c>
      <c r="AF493" s="126">
        <v>7.2033898305084804E-2</v>
      </c>
      <c r="AG493" s="126">
        <v>0.152542372881356</v>
      </c>
      <c r="AH493" s="126">
        <v>7.2033898305084804E-2</v>
      </c>
      <c r="AI493" s="126">
        <v>8.4745762711864403E-2</v>
      </c>
      <c r="AJ493" s="126">
        <v>4.2372881355932202E-2</v>
      </c>
      <c r="AK493" s="126">
        <v>0</v>
      </c>
      <c r="AL493" s="126">
        <v>0</v>
      </c>
      <c r="AM493" s="126"/>
    </row>
    <row r="494" spans="1:39">
      <c r="A494" s="126" t="s">
        <v>949</v>
      </c>
      <c r="B494" s="126" t="s">
        <v>950</v>
      </c>
      <c r="C494" s="126" t="s">
        <v>1711</v>
      </c>
      <c r="D494" s="126" t="s">
        <v>17</v>
      </c>
      <c r="E494" s="126">
        <v>3</v>
      </c>
      <c r="F494" s="126">
        <v>1.5</v>
      </c>
      <c r="G494" s="126">
        <v>1</v>
      </c>
      <c r="H494" s="126">
        <v>0</v>
      </c>
      <c r="I494" s="126">
        <v>0</v>
      </c>
      <c r="J494" s="126">
        <v>0</v>
      </c>
      <c r="K494" s="126" t="s">
        <v>18</v>
      </c>
      <c r="L494" s="126"/>
      <c r="M494" s="126">
        <v>2</v>
      </c>
      <c r="N494" s="126" t="s">
        <v>33</v>
      </c>
      <c r="O494" s="126" t="s">
        <v>1738</v>
      </c>
      <c r="P494" s="126">
        <v>0</v>
      </c>
      <c r="Q494" s="126" t="s">
        <v>18</v>
      </c>
      <c r="R494" s="126"/>
      <c r="S494" s="126" t="s">
        <v>21</v>
      </c>
      <c r="T494" s="126" t="s">
        <v>1715</v>
      </c>
      <c r="U494" s="126">
        <v>2</v>
      </c>
      <c r="V494" s="126"/>
      <c r="W494" s="126" t="s">
        <v>32</v>
      </c>
      <c r="X494" s="126">
        <v>2.8291596638655494</v>
      </c>
      <c r="Y494" s="126">
        <v>119</v>
      </c>
      <c r="Z494" s="126">
        <v>3</v>
      </c>
      <c r="AA494" s="126">
        <v>0.31932773109243701</v>
      </c>
      <c r="AB494" s="126">
        <v>5.0420168067226899E-2</v>
      </c>
      <c r="AC494" s="126">
        <v>7.5630252100840303E-2</v>
      </c>
      <c r="AD494" s="126">
        <v>0.16806722689075601</v>
      </c>
      <c r="AE494" s="126">
        <v>6.7226890756302504E-2</v>
      </c>
      <c r="AF494" s="126">
        <v>3.3613445378151301E-2</v>
      </c>
      <c r="AG494" s="126">
        <v>0.14285714285714299</v>
      </c>
      <c r="AH494" s="126">
        <v>6.7226890756302504E-2</v>
      </c>
      <c r="AI494" s="126">
        <v>4.20168067226891E-2</v>
      </c>
      <c r="AJ494" s="126">
        <v>3.3613445378151301E-2</v>
      </c>
      <c r="AK494" s="126">
        <v>0</v>
      </c>
      <c r="AL494" s="126">
        <v>0</v>
      </c>
      <c r="AM494" s="126"/>
    </row>
    <row r="495" spans="1:39">
      <c r="A495" s="126" t="s">
        <v>1592</v>
      </c>
      <c r="B495" s="126" t="s">
        <v>1888</v>
      </c>
      <c r="C495" s="126" t="s">
        <v>1714</v>
      </c>
      <c r="D495" s="126" t="s">
        <v>17</v>
      </c>
      <c r="E495" s="126">
        <v>2</v>
      </c>
      <c r="F495" s="126"/>
      <c r="G495" s="126"/>
      <c r="H495" s="126"/>
      <c r="I495" s="126"/>
      <c r="J495" s="126">
        <v>0</v>
      </c>
      <c r="K495" s="126" t="s">
        <v>18</v>
      </c>
      <c r="L495" s="126"/>
      <c r="M495" s="126">
        <v>0</v>
      </c>
      <c r="N495" s="126" t="s">
        <v>18</v>
      </c>
      <c r="O495" s="126"/>
      <c r="P495" s="126">
        <v>0</v>
      </c>
      <c r="Q495" s="126" t="s">
        <v>18</v>
      </c>
      <c r="R495" s="126"/>
      <c r="S495" s="126" t="s">
        <v>21</v>
      </c>
      <c r="T495" s="126" t="s">
        <v>1712</v>
      </c>
      <c r="U495" s="126">
        <v>2</v>
      </c>
      <c r="V495" s="126"/>
      <c r="W495" s="126" t="s">
        <v>21</v>
      </c>
      <c r="X495" s="126">
        <v>2.16243902439024</v>
      </c>
      <c r="Y495" s="126">
        <v>41</v>
      </c>
      <c r="Z495" s="126">
        <v>2</v>
      </c>
      <c r="AA495" s="126">
        <v>0.146341463414634</v>
      </c>
      <c r="AB495" s="126">
        <v>4.8780487804878099E-2</v>
      </c>
      <c r="AC495" s="126">
        <v>0.146341463414634</v>
      </c>
      <c r="AD495" s="126">
        <v>0.12195121951219499</v>
      </c>
      <c r="AE495" s="126">
        <v>7.317073170731711E-2</v>
      </c>
      <c r="AF495" s="126">
        <v>2.4390243902439001E-2</v>
      </c>
      <c r="AG495" s="126">
        <v>4.8780487804878099E-2</v>
      </c>
      <c r="AH495" s="126">
        <v>9.7560975609756101E-2</v>
      </c>
      <c r="AI495" s="126">
        <v>7.317073170731711E-2</v>
      </c>
      <c r="AJ495" s="126">
        <v>0.17073170731707299</v>
      </c>
      <c r="AK495" s="126">
        <v>4.8780487804878099E-2</v>
      </c>
      <c r="AL495" s="126">
        <v>0</v>
      </c>
      <c r="AM495" s="126"/>
    </row>
    <row r="496" spans="1:39">
      <c r="A496" s="126" t="s">
        <v>951</v>
      </c>
      <c r="B496" s="126" t="s">
        <v>952</v>
      </c>
      <c r="C496" s="126" t="s">
        <v>1711</v>
      </c>
      <c r="D496" s="126" t="s">
        <v>17</v>
      </c>
      <c r="E496" s="126">
        <v>0</v>
      </c>
      <c r="F496" s="126"/>
      <c r="G496" s="126"/>
      <c r="H496" s="126"/>
      <c r="I496" s="126"/>
      <c r="J496" s="126">
        <v>0</v>
      </c>
      <c r="K496" s="126" t="s">
        <v>18</v>
      </c>
      <c r="L496" s="126"/>
      <c r="M496" s="126">
        <v>0</v>
      </c>
      <c r="N496" s="126" t="s">
        <v>18</v>
      </c>
      <c r="O496" s="126"/>
      <c r="P496" s="126">
        <v>0</v>
      </c>
      <c r="Q496" s="126" t="s">
        <v>18</v>
      </c>
      <c r="R496" s="126"/>
      <c r="S496" s="126" t="s">
        <v>18</v>
      </c>
      <c r="T496" s="126" t="s">
        <v>1710</v>
      </c>
      <c r="U496" s="126"/>
      <c r="V496" s="126"/>
      <c r="W496" s="126" t="s">
        <v>28</v>
      </c>
      <c r="X496" s="126">
        <v>3.9166666666666705</v>
      </c>
      <c r="Y496" s="126">
        <v>24</v>
      </c>
      <c r="Z496" s="126"/>
      <c r="AA496" s="126">
        <v>0.91666666666666685</v>
      </c>
      <c r="AB496" s="126">
        <v>0</v>
      </c>
      <c r="AC496" s="126">
        <v>0</v>
      </c>
      <c r="AD496" s="126">
        <v>8.3333333333333301E-2</v>
      </c>
      <c r="AE496" s="126">
        <v>0</v>
      </c>
      <c r="AF496" s="126">
        <v>0</v>
      </c>
      <c r="AG496" s="126">
        <v>0</v>
      </c>
      <c r="AH496" s="126">
        <v>0</v>
      </c>
      <c r="AI496" s="126">
        <v>0</v>
      </c>
      <c r="AJ496" s="126">
        <v>0</v>
      </c>
      <c r="AK496" s="126">
        <v>0</v>
      </c>
      <c r="AL496" s="126">
        <v>0</v>
      </c>
      <c r="AM496" s="126"/>
    </row>
    <row r="497" spans="1:39">
      <c r="A497" s="126" t="s">
        <v>953</v>
      </c>
      <c r="B497" s="126" t="s">
        <v>954</v>
      </c>
      <c r="C497" s="126" t="s">
        <v>1711</v>
      </c>
      <c r="D497" s="126" t="s">
        <v>17</v>
      </c>
      <c r="E497" s="126">
        <v>0</v>
      </c>
      <c r="F497" s="126"/>
      <c r="G497" s="126"/>
      <c r="H497" s="126"/>
      <c r="I497" s="126"/>
      <c r="J497" s="126">
        <v>0</v>
      </c>
      <c r="K497" s="126" t="s">
        <v>18</v>
      </c>
      <c r="L497" s="126"/>
      <c r="M497" s="126">
        <v>0</v>
      </c>
      <c r="N497" s="126" t="s">
        <v>18</v>
      </c>
      <c r="O497" s="126"/>
      <c r="P497" s="126">
        <v>0</v>
      </c>
      <c r="Q497" s="126" t="s">
        <v>18</v>
      </c>
      <c r="R497" s="126"/>
      <c r="S497" s="126" t="s">
        <v>18</v>
      </c>
      <c r="T497" s="126" t="s">
        <v>1710</v>
      </c>
      <c r="U497" s="126"/>
      <c r="V497" s="126"/>
      <c r="W497" s="126" t="s">
        <v>29</v>
      </c>
      <c r="X497" s="126">
        <v>3.8165</v>
      </c>
      <c r="Y497" s="126">
        <v>20</v>
      </c>
      <c r="Z497" s="126"/>
      <c r="AA497" s="126">
        <v>0.8</v>
      </c>
      <c r="AB497" s="126">
        <v>0.05</v>
      </c>
      <c r="AC497" s="126">
        <v>0.1</v>
      </c>
      <c r="AD497" s="126">
        <v>0</v>
      </c>
      <c r="AE497" s="126">
        <v>0</v>
      </c>
      <c r="AF497" s="126">
        <v>0</v>
      </c>
      <c r="AG497" s="126">
        <v>0.05</v>
      </c>
      <c r="AH497" s="126">
        <v>0</v>
      </c>
      <c r="AI497" s="126">
        <v>0</v>
      </c>
      <c r="AJ497" s="126">
        <v>0</v>
      </c>
      <c r="AK497" s="126">
        <v>0</v>
      </c>
      <c r="AL497" s="126">
        <v>0</v>
      </c>
      <c r="AM497" s="126"/>
    </row>
    <row r="498" spans="1:39">
      <c r="A498" s="126" t="s">
        <v>955</v>
      </c>
      <c r="B498" s="126" t="s">
        <v>956</v>
      </c>
      <c r="C498" s="126" t="s">
        <v>1711</v>
      </c>
      <c r="D498" s="126" t="s">
        <v>17</v>
      </c>
      <c r="E498" s="126">
        <v>0</v>
      </c>
      <c r="F498" s="126"/>
      <c r="G498" s="126"/>
      <c r="H498" s="126"/>
      <c r="I498" s="126"/>
      <c r="J498" s="126">
        <v>0</v>
      </c>
      <c r="K498" s="126" t="s">
        <v>18</v>
      </c>
      <c r="L498" s="126"/>
      <c r="M498" s="126">
        <v>0</v>
      </c>
      <c r="N498" s="126" t="s">
        <v>18</v>
      </c>
      <c r="O498" s="126"/>
      <c r="P498" s="126">
        <v>0</v>
      </c>
      <c r="Q498" s="126" t="s">
        <v>18</v>
      </c>
      <c r="R498" s="126"/>
      <c r="S498" s="126" t="s">
        <v>18</v>
      </c>
      <c r="T498" s="126" t="s">
        <v>1710</v>
      </c>
      <c r="U498" s="126"/>
      <c r="V498" s="126"/>
      <c r="W498" s="126" t="s">
        <v>28</v>
      </c>
      <c r="X498" s="126">
        <v>3.9077777777777798</v>
      </c>
      <c r="Y498" s="126">
        <v>18</v>
      </c>
      <c r="Z498" s="126"/>
      <c r="AA498" s="126">
        <v>0.83333333333333315</v>
      </c>
      <c r="AB498" s="126">
        <v>0.11111111111111099</v>
      </c>
      <c r="AC498" s="126">
        <v>0</v>
      </c>
      <c r="AD498" s="126">
        <v>5.5555555555555601E-2</v>
      </c>
      <c r="AE498" s="126">
        <v>0</v>
      </c>
      <c r="AF498" s="126">
        <v>0</v>
      </c>
      <c r="AG498" s="126">
        <v>0</v>
      </c>
      <c r="AH498" s="126">
        <v>0</v>
      </c>
      <c r="AI498" s="126">
        <v>0</v>
      </c>
      <c r="AJ498" s="126">
        <v>0</v>
      </c>
      <c r="AK498" s="126">
        <v>0</v>
      </c>
      <c r="AL498" s="126">
        <v>0</v>
      </c>
      <c r="AM498" s="126"/>
    </row>
    <row r="499" spans="1:39">
      <c r="A499" s="126" t="s">
        <v>957</v>
      </c>
      <c r="B499" s="126" t="s">
        <v>958</v>
      </c>
      <c r="C499" s="126" t="s">
        <v>1711</v>
      </c>
      <c r="D499" s="126" t="s">
        <v>17</v>
      </c>
      <c r="E499" s="126">
        <v>0</v>
      </c>
      <c r="F499" s="126"/>
      <c r="G499" s="126"/>
      <c r="H499" s="126"/>
      <c r="I499" s="126"/>
      <c r="J499" s="126">
        <v>0</v>
      </c>
      <c r="K499" s="126" t="s">
        <v>18</v>
      </c>
      <c r="L499" s="126"/>
      <c r="M499" s="126">
        <v>0</v>
      </c>
      <c r="N499" s="126" t="s">
        <v>18</v>
      </c>
      <c r="O499" s="126"/>
      <c r="P499" s="126">
        <v>0</v>
      </c>
      <c r="Q499" s="126" t="s">
        <v>18</v>
      </c>
      <c r="R499" s="126"/>
      <c r="S499" s="126" t="s">
        <v>18</v>
      </c>
      <c r="T499" s="126" t="s">
        <v>1710</v>
      </c>
      <c r="U499" s="126"/>
      <c r="V499" s="126"/>
      <c r="W499" s="126" t="s">
        <v>30</v>
      </c>
      <c r="X499" s="126">
        <v>3.4057142857142901</v>
      </c>
      <c r="Y499" s="126">
        <v>14</v>
      </c>
      <c r="Z499" s="126"/>
      <c r="AA499" s="126">
        <v>0.57142857142857095</v>
      </c>
      <c r="AB499" s="126">
        <v>7.1428571428571397E-2</v>
      </c>
      <c r="AC499" s="126">
        <v>0</v>
      </c>
      <c r="AD499" s="126">
        <v>0</v>
      </c>
      <c r="AE499" s="126">
        <v>0.214285714285714</v>
      </c>
      <c r="AF499" s="126">
        <v>0</v>
      </c>
      <c r="AG499" s="126">
        <v>0.14285714285714299</v>
      </c>
      <c r="AH499" s="126">
        <v>0</v>
      </c>
      <c r="AI499" s="126">
        <v>0</v>
      </c>
      <c r="AJ499" s="126">
        <v>0</v>
      </c>
      <c r="AK499" s="126">
        <v>0</v>
      </c>
      <c r="AL499" s="126">
        <v>0</v>
      </c>
      <c r="AM499" s="126"/>
    </row>
    <row r="500" spans="1:39">
      <c r="A500" s="126" t="s">
        <v>959</v>
      </c>
      <c r="B500" s="126" t="s">
        <v>960</v>
      </c>
      <c r="C500" s="126" t="s">
        <v>1711</v>
      </c>
      <c r="D500" s="126" t="s">
        <v>17</v>
      </c>
      <c r="E500" s="126">
        <v>0</v>
      </c>
      <c r="F500" s="126"/>
      <c r="G500" s="126"/>
      <c r="H500" s="126"/>
      <c r="I500" s="126"/>
      <c r="J500" s="126">
        <v>0</v>
      </c>
      <c r="K500" s="126" t="s">
        <v>18</v>
      </c>
      <c r="L500" s="126"/>
      <c r="M500" s="126">
        <v>0</v>
      </c>
      <c r="N500" s="126" t="s">
        <v>18</v>
      </c>
      <c r="O500" s="126"/>
      <c r="P500" s="126">
        <v>0</v>
      </c>
      <c r="Q500" s="126" t="s">
        <v>18</v>
      </c>
      <c r="R500" s="126"/>
      <c r="S500" s="126" t="s">
        <v>18</v>
      </c>
      <c r="T500" s="126" t="s">
        <v>1710</v>
      </c>
      <c r="U500" s="126"/>
      <c r="V500" s="126"/>
      <c r="W500" s="126" t="s">
        <v>29</v>
      </c>
      <c r="X500" s="126">
        <v>3.8247368421052599</v>
      </c>
      <c r="Y500" s="126">
        <v>19</v>
      </c>
      <c r="Z500" s="126"/>
      <c r="AA500" s="126">
        <v>0.78947368421052588</v>
      </c>
      <c r="AB500" s="126">
        <v>5.2631578947368397E-2</v>
      </c>
      <c r="AC500" s="126">
        <v>5.2631578947368397E-2</v>
      </c>
      <c r="AD500" s="126">
        <v>5.2631578947368397E-2</v>
      </c>
      <c r="AE500" s="126">
        <v>5.2631578947368397E-2</v>
      </c>
      <c r="AF500" s="126">
        <v>0</v>
      </c>
      <c r="AG500" s="126">
        <v>0</v>
      </c>
      <c r="AH500" s="126">
        <v>0</v>
      </c>
      <c r="AI500" s="126">
        <v>0</v>
      </c>
      <c r="AJ500" s="126">
        <v>0</v>
      </c>
      <c r="AK500" s="126">
        <v>0</v>
      </c>
      <c r="AL500" s="126">
        <v>0</v>
      </c>
      <c r="AM500" s="126"/>
    </row>
    <row r="501" spans="1:39">
      <c r="A501" s="126" t="s">
        <v>961</v>
      </c>
      <c r="B501" s="126" t="s">
        <v>962</v>
      </c>
      <c r="C501" s="126" t="s">
        <v>1711</v>
      </c>
      <c r="D501" s="126" t="s">
        <v>17</v>
      </c>
      <c r="E501" s="126">
        <v>12</v>
      </c>
      <c r="F501" s="126">
        <v>2.7320000000000002</v>
      </c>
      <c r="G501" s="126">
        <v>1</v>
      </c>
      <c r="H501" s="126">
        <v>0</v>
      </c>
      <c r="I501" s="126">
        <v>0</v>
      </c>
      <c r="J501" s="126">
        <v>0</v>
      </c>
      <c r="K501" s="126" t="s">
        <v>18</v>
      </c>
      <c r="L501" s="126"/>
      <c r="M501" s="126">
        <v>2</v>
      </c>
      <c r="N501" s="126" t="s">
        <v>25</v>
      </c>
      <c r="O501" s="126" t="s">
        <v>1719</v>
      </c>
      <c r="P501" s="126">
        <v>5</v>
      </c>
      <c r="Q501" s="126" t="s">
        <v>32</v>
      </c>
      <c r="R501" s="126">
        <v>2.532</v>
      </c>
      <c r="S501" s="126" t="s">
        <v>30</v>
      </c>
      <c r="T501" s="126" t="s">
        <v>1722</v>
      </c>
      <c r="U501" s="126">
        <v>3.266</v>
      </c>
      <c r="V501" s="126"/>
      <c r="W501" s="126" t="s">
        <v>32</v>
      </c>
      <c r="X501" s="126">
        <v>2.8203555555555599</v>
      </c>
      <c r="Y501" s="126">
        <v>225</v>
      </c>
      <c r="Z501" s="126">
        <v>12</v>
      </c>
      <c r="AA501" s="126">
        <v>0.266666666666667</v>
      </c>
      <c r="AB501" s="126">
        <v>0.04</v>
      </c>
      <c r="AC501" s="126">
        <v>0.128888888888889</v>
      </c>
      <c r="AD501" s="126">
        <v>0.23555555555555599</v>
      </c>
      <c r="AE501" s="126">
        <v>3.11111111111111E-2</v>
      </c>
      <c r="AF501" s="126">
        <v>5.7777777777777803E-2</v>
      </c>
      <c r="AG501" s="126">
        <v>9.7777777777777797E-2</v>
      </c>
      <c r="AH501" s="126">
        <v>5.7777777777777803E-2</v>
      </c>
      <c r="AI501" s="126">
        <v>0.04</v>
      </c>
      <c r="AJ501" s="126">
        <v>4.4444444444444398E-2</v>
      </c>
      <c r="AK501" s="126">
        <v>0</v>
      </c>
      <c r="AL501" s="126">
        <v>0</v>
      </c>
      <c r="AM501" s="126"/>
    </row>
    <row r="502" spans="1:39">
      <c r="A502" s="126" t="s">
        <v>1474</v>
      </c>
      <c r="B502" s="126" t="s">
        <v>1475</v>
      </c>
      <c r="C502" s="126" t="s">
        <v>1714</v>
      </c>
      <c r="D502" s="126" t="s">
        <v>17</v>
      </c>
      <c r="E502" s="126">
        <v>1</v>
      </c>
      <c r="F502" s="126"/>
      <c r="G502" s="126"/>
      <c r="H502" s="126"/>
      <c r="I502" s="126"/>
      <c r="J502" s="126">
        <v>0</v>
      </c>
      <c r="K502" s="126" t="s">
        <v>18</v>
      </c>
      <c r="L502" s="126"/>
      <c r="M502" s="126">
        <v>0</v>
      </c>
      <c r="N502" s="126" t="s">
        <v>18</v>
      </c>
      <c r="O502" s="126"/>
      <c r="P502" s="126">
        <v>0</v>
      </c>
      <c r="Q502" s="126" t="s">
        <v>18</v>
      </c>
      <c r="R502" s="126"/>
      <c r="S502" s="126" t="s">
        <v>18</v>
      </c>
      <c r="T502" s="126" t="s">
        <v>1715</v>
      </c>
      <c r="U502" s="126">
        <v>0</v>
      </c>
      <c r="V502" s="126"/>
      <c r="W502" s="126" t="s">
        <v>31</v>
      </c>
      <c r="X502" s="126">
        <v>3.11383673469388</v>
      </c>
      <c r="Y502" s="126">
        <v>245</v>
      </c>
      <c r="Z502" s="126">
        <v>1</v>
      </c>
      <c r="AA502" s="126">
        <v>0.37959183673469399</v>
      </c>
      <c r="AB502" s="126">
        <v>3.2653061224489799E-2</v>
      </c>
      <c r="AC502" s="126">
        <v>0.2</v>
      </c>
      <c r="AD502" s="126">
        <v>0.130612244897959</v>
      </c>
      <c r="AE502" s="126">
        <v>7.3469387755102089E-2</v>
      </c>
      <c r="AF502" s="126">
        <v>4.08163265306122E-2</v>
      </c>
      <c r="AG502" s="126">
        <v>4.8979591836734698E-2</v>
      </c>
      <c r="AH502" s="126">
        <v>2.04081632653061E-2</v>
      </c>
      <c r="AI502" s="126">
        <v>2.4489795918367301E-2</v>
      </c>
      <c r="AJ502" s="126">
        <v>4.08163265306122E-2</v>
      </c>
      <c r="AK502" s="126">
        <v>4.0816326530612301E-3</v>
      </c>
      <c r="AL502" s="126">
        <v>0</v>
      </c>
      <c r="AM502" s="126"/>
    </row>
    <row r="503" spans="1:39">
      <c r="A503" s="126" t="s">
        <v>963</v>
      </c>
      <c r="B503" s="126" t="s">
        <v>964</v>
      </c>
      <c r="C503" s="126" t="s">
        <v>1714</v>
      </c>
      <c r="D503" s="126" t="s">
        <v>17</v>
      </c>
      <c r="E503" s="126">
        <v>18</v>
      </c>
      <c r="F503" s="126">
        <v>1.28571428571429</v>
      </c>
      <c r="G503" s="126">
        <v>0.71428571428571397</v>
      </c>
      <c r="H503" s="126">
        <v>0.214285714285714</v>
      </c>
      <c r="I503" s="126">
        <v>7.1428571428571397E-2</v>
      </c>
      <c r="J503" s="126">
        <v>0</v>
      </c>
      <c r="K503" s="126" t="s">
        <v>18</v>
      </c>
      <c r="L503" s="126"/>
      <c r="M503" s="126">
        <v>7</v>
      </c>
      <c r="N503" s="126" t="s">
        <v>32</v>
      </c>
      <c r="O503" s="126" t="s">
        <v>1889</v>
      </c>
      <c r="P503" s="126">
        <v>7</v>
      </c>
      <c r="Q503" s="126" t="s">
        <v>25</v>
      </c>
      <c r="R503" s="126">
        <v>1.28571428571429</v>
      </c>
      <c r="S503" s="126" t="s">
        <v>21</v>
      </c>
      <c r="T503" s="126" t="s">
        <v>1714</v>
      </c>
      <c r="U503" s="126">
        <v>1.9175</v>
      </c>
      <c r="V503" s="126"/>
      <c r="W503" s="126" t="s">
        <v>32</v>
      </c>
      <c r="X503" s="126">
        <v>2.5326959247648899</v>
      </c>
      <c r="Y503" s="126">
        <v>319</v>
      </c>
      <c r="Z503" s="126">
        <v>19</v>
      </c>
      <c r="AA503" s="126">
        <v>0.21943573667711599</v>
      </c>
      <c r="AB503" s="126">
        <v>1.2539184952978099E-2</v>
      </c>
      <c r="AC503" s="126">
        <v>6.5830721003134807E-2</v>
      </c>
      <c r="AD503" s="126">
        <v>0.20062695924764901</v>
      </c>
      <c r="AE503" s="126">
        <v>5.9561128526645801E-2</v>
      </c>
      <c r="AF503" s="126">
        <v>7.2100313479623798E-2</v>
      </c>
      <c r="AG503" s="126">
        <v>0.17868338557993699</v>
      </c>
      <c r="AH503" s="126">
        <v>9.7178683385579903E-2</v>
      </c>
      <c r="AI503" s="126">
        <v>6.5830721003134807E-2</v>
      </c>
      <c r="AJ503" s="126">
        <v>2.5078369905956101E-2</v>
      </c>
      <c r="AK503" s="126">
        <v>3.1347962382445101E-3</v>
      </c>
      <c r="AL503" s="126">
        <v>0</v>
      </c>
      <c r="AM503" s="126"/>
    </row>
    <row r="504" spans="1:39">
      <c r="A504" s="126" t="s">
        <v>965</v>
      </c>
      <c r="B504" s="126" t="s">
        <v>966</v>
      </c>
      <c r="C504" s="126" t="s">
        <v>1712</v>
      </c>
      <c r="D504" s="126" t="s">
        <v>17</v>
      </c>
      <c r="E504" s="126">
        <v>1</v>
      </c>
      <c r="F504" s="126">
        <v>4</v>
      </c>
      <c r="G504" s="126">
        <v>1</v>
      </c>
      <c r="H504" s="126">
        <v>0</v>
      </c>
      <c r="I504" s="126">
        <v>0</v>
      </c>
      <c r="J504" s="126">
        <v>0</v>
      </c>
      <c r="K504" s="126" t="s">
        <v>18</v>
      </c>
      <c r="L504" s="126"/>
      <c r="M504" s="126">
        <v>0</v>
      </c>
      <c r="N504" s="126" t="s">
        <v>18</v>
      </c>
      <c r="O504" s="126"/>
      <c r="P504" s="126">
        <v>1</v>
      </c>
      <c r="Q504" s="126" t="s">
        <v>28</v>
      </c>
      <c r="R504" s="126">
        <v>4</v>
      </c>
      <c r="S504" s="126" t="s">
        <v>18</v>
      </c>
      <c r="T504" s="126" t="s">
        <v>1710</v>
      </c>
      <c r="U504" s="126"/>
      <c r="V504" s="126"/>
      <c r="W504" s="126" t="s">
        <v>30</v>
      </c>
      <c r="X504" s="126">
        <v>3.2703333333333302</v>
      </c>
      <c r="Y504" s="126">
        <v>180</v>
      </c>
      <c r="Z504" s="126">
        <v>1</v>
      </c>
      <c r="AA504" s="126">
        <v>0.61111111111111105</v>
      </c>
      <c r="AB504" s="126">
        <v>1.1111111111111099E-2</v>
      </c>
      <c r="AC504" s="126">
        <v>3.8888888888888903E-2</v>
      </c>
      <c r="AD504" s="126">
        <v>0.15</v>
      </c>
      <c r="AE504" s="126">
        <v>3.3333333333333298E-2</v>
      </c>
      <c r="AF504" s="126">
        <v>1.6666666666666701E-2</v>
      </c>
      <c r="AG504" s="126">
        <v>3.8888888888888903E-2</v>
      </c>
      <c r="AH504" s="126">
        <v>0</v>
      </c>
      <c r="AI504" s="126">
        <v>7.2222222222222202E-2</v>
      </c>
      <c r="AJ504" s="126">
        <v>2.7777777777777801E-2</v>
      </c>
      <c r="AK504" s="126">
        <v>0</v>
      </c>
      <c r="AL504" s="126">
        <v>0</v>
      </c>
      <c r="AM504" s="126"/>
    </row>
    <row r="505" spans="1:39">
      <c r="A505" s="126" t="s">
        <v>967</v>
      </c>
      <c r="B505" s="126" t="s">
        <v>968</v>
      </c>
      <c r="C505" s="126" t="s">
        <v>1712</v>
      </c>
      <c r="D505" s="126" t="s">
        <v>17</v>
      </c>
      <c r="E505" s="126">
        <v>2</v>
      </c>
      <c r="F505" s="126">
        <v>4</v>
      </c>
      <c r="G505" s="126">
        <v>1</v>
      </c>
      <c r="H505" s="126">
        <v>0</v>
      </c>
      <c r="I505" s="126">
        <v>0</v>
      </c>
      <c r="J505" s="126">
        <v>0</v>
      </c>
      <c r="K505" s="126" t="s">
        <v>18</v>
      </c>
      <c r="L505" s="126"/>
      <c r="M505" s="126">
        <v>0</v>
      </c>
      <c r="N505" s="126" t="s">
        <v>18</v>
      </c>
      <c r="O505" s="126"/>
      <c r="P505" s="126">
        <v>1</v>
      </c>
      <c r="Q505" s="126" t="s">
        <v>28</v>
      </c>
      <c r="R505" s="126">
        <v>4</v>
      </c>
      <c r="S505" s="126" t="s">
        <v>18</v>
      </c>
      <c r="T505" s="126" t="s">
        <v>1715</v>
      </c>
      <c r="U505" s="126">
        <v>0</v>
      </c>
      <c r="V505" s="126"/>
      <c r="W505" s="126" t="s">
        <v>31</v>
      </c>
      <c r="X505" s="126">
        <v>2.8507975460122701</v>
      </c>
      <c r="Y505" s="126">
        <v>163</v>
      </c>
      <c r="Z505" s="126">
        <v>2</v>
      </c>
      <c r="AA505" s="126">
        <v>0.380368098159509</v>
      </c>
      <c r="AB505" s="126">
        <v>3.6809815950920297E-2</v>
      </c>
      <c r="AC505" s="126">
        <v>4.2944785276073601E-2</v>
      </c>
      <c r="AD505" s="126">
        <v>0.159509202453988</v>
      </c>
      <c r="AE505" s="126">
        <v>3.0674846625766899E-2</v>
      </c>
      <c r="AF505" s="126">
        <v>0</v>
      </c>
      <c r="AG505" s="126">
        <v>0.22699386503067501</v>
      </c>
      <c r="AH505" s="126">
        <v>3.6809815950920297E-2</v>
      </c>
      <c r="AI505" s="126">
        <v>5.5214723926380403E-2</v>
      </c>
      <c r="AJ505" s="126">
        <v>1.84049079754601E-2</v>
      </c>
      <c r="AK505" s="126">
        <v>0</v>
      </c>
      <c r="AL505" s="126">
        <v>0</v>
      </c>
      <c r="AM505" s="126"/>
    </row>
    <row r="506" spans="1:39">
      <c r="A506" s="126" t="s">
        <v>969</v>
      </c>
      <c r="B506" s="126" t="s">
        <v>970</v>
      </c>
      <c r="C506" s="126" t="s">
        <v>1711</v>
      </c>
      <c r="D506" s="126" t="s">
        <v>17</v>
      </c>
      <c r="E506" s="126">
        <v>4</v>
      </c>
      <c r="F506" s="126">
        <v>0</v>
      </c>
      <c r="G506" s="126">
        <v>0</v>
      </c>
      <c r="H506" s="126">
        <v>1</v>
      </c>
      <c r="I506" s="126">
        <v>0</v>
      </c>
      <c r="J506" s="126">
        <v>0</v>
      </c>
      <c r="K506" s="126" t="s">
        <v>18</v>
      </c>
      <c r="L506" s="126"/>
      <c r="M506" s="126">
        <v>0</v>
      </c>
      <c r="N506" s="126" t="s">
        <v>18</v>
      </c>
      <c r="O506" s="126"/>
      <c r="P506" s="126">
        <v>2</v>
      </c>
      <c r="Q506" s="126" t="s">
        <v>18</v>
      </c>
      <c r="R506" s="126">
        <v>0</v>
      </c>
      <c r="S506" s="126" t="s">
        <v>31</v>
      </c>
      <c r="T506" s="126" t="s">
        <v>1712</v>
      </c>
      <c r="U506" s="126">
        <v>3.165</v>
      </c>
      <c r="V506" s="126"/>
      <c r="W506" s="126" t="s">
        <v>32</v>
      </c>
      <c r="X506" s="126">
        <v>2.6993956043955998</v>
      </c>
      <c r="Y506" s="126">
        <v>182</v>
      </c>
      <c r="Z506" s="126">
        <v>4</v>
      </c>
      <c r="AA506" s="126">
        <v>0.21978021978022</v>
      </c>
      <c r="AB506" s="126">
        <v>2.74725274725275E-2</v>
      </c>
      <c r="AC506" s="126">
        <v>0.14835164835164799</v>
      </c>
      <c r="AD506" s="126">
        <v>0.104395604395604</v>
      </c>
      <c r="AE506" s="126">
        <v>0.13186813186813201</v>
      </c>
      <c r="AF506" s="126">
        <v>8.2417582417582402E-2</v>
      </c>
      <c r="AG506" s="126">
        <v>0.15384615384615399</v>
      </c>
      <c r="AH506" s="126">
        <v>4.9450549450549497E-2</v>
      </c>
      <c r="AI506" s="126">
        <v>3.8461538461538498E-2</v>
      </c>
      <c r="AJ506" s="126">
        <v>3.2967032967033003E-2</v>
      </c>
      <c r="AK506" s="126">
        <v>5.4945054945055001E-3</v>
      </c>
      <c r="AL506" s="126">
        <v>0</v>
      </c>
      <c r="AM506" s="126"/>
    </row>
    <row r="507" spans="1:39">
      <c r="A507" s="126" t="s">
        <v>971</v>
      </c>
      <c r="B507" s="126" t="s">
        <v>972</v>
      </c>
      <c r="C507" s="126" t="s">
        <v>1712</v>
      </c>
      <c r="D507" s="126" t="s">
        <v>17</v>
      </c>
      <c r="E507" s="126">
        <v>9</v>
      </c>
      <c r="F507" s="126">
        <v>2.33</v>
      </c>
      <c r="G507" s="126">
        <v>1</v>
      </c>
      <c r="H507" s="126">
        <v>0</v>
      </c>
      <c r="I507" s="126">
        <v>0</v>
      </c>
      <c r="J507" s="126">
        <v>0</v>
      </c>
      <c r="K507" s="126" t="s">
        <v>18</v>
      </c>
      <c r="L507" s="126"/>
      <c r="M507" s="126">
        <v>0</v>
      </c>
      <c r="N507" s="126" t="s">
        <v>18</v>
      </c>
      <c r="O507" s="126"/>
      <c r="P507" s="126">
        <v>1</v>
      </c>
      <c r="Q507" s="126" t="s">
        <v>33</v>
      </c>
      <c r="R507" s="126">
        <v>2.33</v>
      </c>
      <c r="S507" s="126" t="s">
        <v>32</v>
      </c>
      <c r="T507" s="126" t="s">
        <v>1843</v>
      </c>
      <c r="U507" s="126">
        <v>2.625</v>
      </c>
      <c r="V507" s="126"/>
      <c r="W507" s="126" t="s">
        <v>32</v>
      </c>
      <c r="X507" s="126">
        <v>2.8319200000000002</v>
      </c>
      <c r="Y507" s="126">
        <v>125</v>
      </c>
      <c r="Z507" s="126">
        <v>9</v>
      </c>
      <c r="AA507" s="126">
        <v>0.28000000000000003</v>
      </c>
      <c r="AB507" s="126">
        <v>0.12</v>
      </c>
      <c r="AC507" s="126">
        <v>0.16800000000000001</v>
      </c>
      <c r="AD507" s="126">
        <v>8.7999999999999995E-2</v>
      </c>
      <c r="AE507" s="126">
        <v>7.1999999999999995E-2</v>
      </c>
      <c r="AF507" s="126">
        <v>4.8000000000000001E-2</v>
      </c>
      <c r="AG507" s="126">
        <v>4.8000000000000001E-2</v>
      </c>
      <c r="AH507" s="126">
        <v>4.8000000000000001E-2</v>
      </c>
      <c r="AI507" s="126">
        <v>3.2000000000000001E-2</v>
      </c>
      <c r="AJ507" s="126">
        <v>9.6000000000000002E-2</v>
      </c>
      <c r="AK507" s="126">
        <v>0</v>
      </c>
      <c r="AL507" s="126">
        <v>0</v>
      </c>
      <c r="AM507" s="126"/>
    </row>
    <row r="508" spans="1:39">
      <c r="A508" s="126" t="s">
        <v>1476</v>
      </c>
      <c r="B508" s="126" t="s">
        <v>1477</v>
      </c>
      <c r="C508" s="126" t="s">
        <v>1711</v>
      </c>
      <c r="D508" s="126" t="s">
        <v>17</v>
      </c>
      <c r="E508" s="126">
        <v>2</v>
      </c>
      <c r="F508" s="126"/>
      <c r="G508" s="126"/>
      <c r="H508" s="126"/>
      <c r="I508" s="126"/>
      <c r="J508" s="126">
        <v>0</v>
      </c>
      <c r="K508" s="126" t="s">
        <v>18</v>
      </c>
      <c r="L508" s="126"/>
      <c r="M508" s="126">
        <v>0</v>
      </c>
      <c r="N508" s="126" t="s">
        <v>18</v>
      </c>
      <c r="O508" s="126"/>
      <c r="P508" s="126">
        <v>0</v>
      </c>
      <c r="Q508" s="126" t="s">
        <v>18</v>
      </c>
      <c r="R508" s="126"/>
      <c r="S508" s="126" t="s">
        <v>32</v>
      </c>
      <c r="T508" s="126" t="s">
        <v>1712</v>
      </c>
      <c r="U508" s="126">
        <v>2.67</v>
      </c>
      <c r="V508" s="126"/>
      <c r="W508" s="126" t="s">
        <v>31</v>
      </c>
      <c r="X508" s="126">
        <v>3.1003676470588202</v>
      </c>
      <c r="Y508" s="126">
        <v>136</v>
      </c>
      <c r="Z508" s="126">
        <v>2</v>
      </c>
      <c r="AA508" s="126">
        <v>0.41911764705882398</v>
      </c>
      <c r="AB508" s="126">
        <v>0</v>
      </c>
      <c r="AC508" s="126">
        <v>0.154411764705882</v>
      </c>
      <c r="AD508" s="126">
        <v>0.10294117647058799</v>
      </c>
      <c r="AE508" s="126">
        <v>0.14705882352941199</v>
      </c>
      <c r="AF508" s="126">
        <v>2.9411764705882401E-2</v>
      </c>
      <c r="AG508" s="126">
        <v>5.8823529411764698E-2</v>
      </c>
      <c r="AH508" s="126">
        <v>2.2058823529411801E-2</v>
      </c>
      <c r="AI508" s="126">
        <v>3.6764705882352901E-2</v>
      </c>
      <c r="AJ508" s="126">
        <v>2.2058823529411801E-2</v>
      </c>
      <c r="AK508" s="126">
        <v>0</v>
      </c>
      <c r="AL508" s="126">
        <v>0</v>
      </c>
      <c r="AM508" s="126"/>
    </row>
    <row r="509" spans="1:39">
      <c r="A509" s="126" t="s">
        <v>973</v>
      </c>
      <c r="B509" s="126" t="s">
        <v>974</v>
      </c>
      <c r="C509" s="126" t="s">
        <v>1711</v>
      </c>
      <c r="D509" s="126" t="s">
        <v>17</v>
      </c>
      <c r="E509" s="126">
        <v>0</v>
      </c>
      <c r="F509" s="126"/>
      <c r="G509" s="126"/>
      <c r="H509" s="126"/>
      <c r="I509" s="126"/>
      <c r="J509" s="126">
        <v>0</v>
      </c>
      <c r="K509" s="126" t="s">
        <v>18</v>
      </c>
      <c r="L509" s="126"/>
      <c r="M509" s="126">
        <v>0</v>
      </c>
      <c r="N509" s="126" t="s">
        <v>18</v>
      </c>
      <c r="O509" s="126"/>
      <c r="P509" s="126">
        <v>0</v>
      </c>
      <c r="Q509" s="126" t="s">
        <v>18</v>
      </c>
      <c r="R509" s="126"/>
      <c r="S509" s="126" t="s">
        <v>18</v>
      </c>
      <c r="T509" s="126" t="s">
        <v>1710</v>
      </c>
      <c r="U509" s="126"/>
      <c r="V509" s="126"/>
      <c r="W509" s="126" t="s">
        <v>28</v>
      </c>
      <c r="X509" s="126">
        <v>4</v>
      </c>
      <c r="Y509" s="126">
        <v>1</v>
      </c>
      <c r="Z509" s="126"/>
      <c r="AA509" s="126">
        <v>1</v>
      </c>
      <c r="AB509" s="126">
        <v>0</v>
      </c>
      <c r="AC509" s="126">
        <v>0</v>
      </c>
      <c r="AD509" s="126">
        <v>0</v>
      </c>
      <c r="AE509" s="126">
        <v>0</v>
      </c>
      <c r="AF509" s="126">
        <v>0</v>
      </c>
      <c r="AG509" s="126">
        <v>0</v>
      </c>
      <c r="AH509" s="126">
        <v>0</v>
      </c>
      <c r="AI509" s="126">
        <v>0</v>
      </c>
      <c r="AJ509" s="126">
        <v>0</v>
      </c>
      <c r="AK509" s="126">
        <v>0</v>
      </c>
      <c r="AL509" s="126">
        <v>0</v>
      </c>
      <c r="AM509" s="126"/>
    </row>
    <row r="510" spans="1:39">
      <c r="A510" s="126" t="s">
        <v>975</v>
      </c>
      <c r="B510" s="126" t="s">
        <v>976</v>
      </c>
      <c r="C510" s="126" t="s">
        <v>1714</v>
      </c>
      <c r="D510" s="126" t="s">
        <v>17</v>
      </c>
      <c r="E510" s="126">
        <v>0</v>
      </c>
      <c r="F510" s="126"/>
      <c r="G510" s="126"/>
      <c r="H510" s="126"/>
      <c r="I510" s="126"/>
      <c r="J510" s="126">
        <v>0</v>
      </c>
      <c r="K510" s="126" t="s">
        <v>18</v>
      </c>
      <c r="L510" s="126"/>
      <c r="M510" s="126">
        <v>0</v>
      </c>
      <c r="N510" s="126" t="s">
        <v>18</v>
      </c>
      <c r="O510" s="126"/>
      <c r="P510" s="126">
        <v>0</v>
      </c>
      <c r="Q510" s="126" t="s">
        <v>18</v>
      </c>
      <c r="R510" s="126"/>
      <c r="S510" s="126" t="s">
        <v>18</v>
      </c>
      <c r="T510" s="126" t="s">
        <v>1710</v>
      </c>
      <c r="U510" s="126"/>
      <c r="V510" s="126"/>
      <c r="W510" s="126" t="s">
        <v>31</v>
      </c>
      <c r="X510" s="126">
        <v>2.9278378378378398</v>
      </c>
      <c r="Y510" s="126">
        <v>37</v>
      </c>
      <c r="Z510" s="126"/>
      <c r="AA510" s="126">
        <v>0.108108108108108</v>
      </c>
      <c r="AB510" s="126">
        <v>0.108108108108108</v>
      </c>
      <c r="AC510" s="126">
        <v>0.108108108108108</v>
      </c>
      <c r="AD510" s="126">
        <v>0.29729729729729698</v>
      </c>
      <c r="AE510" s="126">
        <v>8.1081081081081099E-2</v>
      </c>
      <c r="AF510" s="126">
        <v>0.108108108108108</v>
      </c>
      <c r="AG510" s="126">
        <v>0.18918918918918901</v>
      </c>
      <c r="AH510" s="126">
        <v>0</v>
      </c>
      <c r="AI510" s="126">
        <v>0</v>
      </c>
      <c r="AJ510" s="126">
        <v>0</v>
      </c>
      <c r="AK510" s="126">
        <v>0</v>
      </c>
      <c r="AL510" s="126">
        <v>0</v>
      </c>
      <c r="AM510" s="126"/>
    </row>
    <row r="511" spans="1:39">
      <c r="A511" s="126" t="s">
        <v>977</v>
      </c>
      <c r="B511" s="126" t="s">
        <v>978</v>
      </c>
      <c r="C511" s="126" t="s">
        <v>1711</v>
      </c>
      <c r="D511" s="126" t="s">
        <v>17</v>
      </c>
      <c r="E511" s="126">
        <v>12</v>
      </c>
      <c r="F511" s="126">
        <v>1.95285714285714</v>
      </c>
      <c r="G511" s="126">
        <v>0.71428571428571397</v>
      </c>
      <c r="H511" s="126">
        <v>0.28571428571428598</v>
      </c>
      <c r="I511" s="126">
        <v>0</v>
      </c>
      <c r="J511" s="126">
        <v>0</v>
      </c>
      <c r="K511" s="126" t="s">
        <v>18</v>
      </c>
      <c r="L511" s="126"/>
      <c r="M511" s="126">
        <v>1</v>
      </c>
      <c r="N511" s="126" t="s">
        <v>31</v>
      </c>
      <c r="O511" s="126" t="s">
        <v>1711</v>
      </c>
      <c r="P511" s="126">
        <v>9</v>
      </c>
      <c r="Q511" s="126" t="s">
        <v>25</v>
      </c>
      <c r="R511" s="126">
        <v>1.29666666666667</v>
      </c>
      <c r="S511" s="126" t="s">
        <v>25</v>
      </c>
      <c r="T511" s="126" t="s">
        <v>1712</v>
      </c>
      <c r="U511" s="126">
        <v>1.5</v>
      </c>
      <c r="V511" s="126"/>
      <c r="W511" s="126" t="s">
        <v>31</v>
      </c>
      <c r="X511" s="126">
        <v>3.0834013605442201</v>
      </c>
      <c r="Y511" s="126">
        <v>441</v>
      </c>
      <c r="Z511" s="126">
        <v>12</v>
      </c>
      <c r="AA511" s="126">
        <v>0.51700680272108901</v>
      </c>
      <c r="AB511" s="126">
        <v>0.11111111111111099</v>
      </c>
      <c r="AC511" s="126">
        <v>4.08163265306122E-2</v>
      </c>
      <c r="AD511" s="126">
        <v>9.0702947845805001E-2</v>
      </c>
      <c r="AE511" s="126">
        <v>2.2675736961451198E-2</v>
      </c>
      <c r="AF511" s="126">
        <v>1.58730158730159E-2</v>
      </c>
      <c r="AG511" s="126">
        <v>3.4013605442176902E-2</v>
      </c>
      <c r="AH511" s="126">
        <v>2.9478458049886601E-2</v>
      </c>
      <c r="AI511" s="126">
        <v>9.0702947845805001E-2</v>
      </c>
      <c r="AJ511" s="126">
        <v>2.9478458049886601E-2</v>
      </c>
      <c r="AK511" s="126">
        <v>2.26757369614513E-3</v>
      </c>
      <c r="AL511" s="126">
        <v>0</v>
      </c>
      <c r="AM511" s="126"/>
    </row>
    <row r="512" spans="1:39">
      <c r="A512" s="126" t="s">
        <v>979</v>
      </c>
      <c r="B512" s="126" t="s">
        <v>980</v>
      </c>
      <c r="C512" s="126" t="s">
        <v>1711</v>
      </c>
      <c r="D512" s="126" t="s">
        <v>17</v>
      </c>
      <c r="E512" s="126">
        <v>2</v>
      </c>
      <c r="F512" s="126">
        <v>4</v>
      </c>
      <c r="G512" s="126">
        <v>1</v>
      </c>
      <c r="H512" s="126">
        <v>0</v>
      </c>
      <c r="I512" s="126">
        <v>0</v>
      </c>
      <c r="J512" s="126">
        <v>0</v>
      </c>
      <c r="K512" s="126" t="s">
        <v>18</v>
      </c>
      <c r="L512" s="126"/>
      <c r="M512" s="126">
        <v>0</v>
      </c>
      <c r="N512" s="126" t="s">
        <v>18</v>
      </c>
      <c r="O512" s="126"/>
      <c r="P512" s="126">
        <v>1</v>
      </c>
      <c r="Q512" s="126" t="s">
        <v>28</v>
      </c>
      <c r="R512" s="126">
        <v>4</v>
      </c>
      <c r="S512" s="126" t="s">
        <v>29</v>
      </c>
      <c r="T512" s="126" t="s">
        <v>1715</v>
      </c>
      <c r="U512" s="126">
        <v>3.67</v>
      </c>
      <c r="V512" s="126"/>
      <c r="W512" s="126" t="s">
        <v>31</v>
      </c>
      <c r="X512" s="126">
        <v>2.9389473684210499</v>
      </c>
      <c r="Y512" s="126">
        <v>114</v>
      </c>
      <c r="Z512" s="126">
        <v>2</v>
      </c>
      <c r="AA512" s="126">
        <v>0.28947368421052599</v>
      </c>
      <c r="AB512" s="126">
        <v>0.140350877192982</v>
      </c>
      <c r="AC512" s="126">
        <v>7.0175438596491196E-2</v>
      </c>
      <c r="AD512" s="126">
        <v>0.175438596491228</v>
      </c>
      <c r="AE512" s="126">
        <v>7.8947368421052586E-2</v>
      </c>
      <c r="AF512" s="126">
        <v>4.3859649122807001E-2</v>
      </c>
      <c r="AG512" s="126">
        <v>8.7719298245614002E-2</v>
      </c>
      <c r="AH512" s="126">
        <v>1.7543859649122799E-2</v>
      </c>
      <c r="AI512" s="126">
        <v>5.2631578947368397E-2</v>
      </c>
      <c r="AJ512" s="126">
        <v>4.3859649122807001E-2</v>
      </c>
      <c r="AK512" s="126">
        <v>0</v>
      </c>
      <c r="AL512" s="126">
        <v>0</v>
      </c>
      <c r="AM512" s="126"/>
    </row>
    <row r="513" spans="1:39">
      <c r="A513" s="126" t="s">
        <v>991</v>
      </c>
      <c r="B513" s="126" t="s">
        <v>992</v>
      </c>
      <c r="C513" s="126" t="s">
        <v>1711</v>
      </c>
      <c r="D513" s="126" t="s">
        <v>17</v>
      </c>
      <c r="E513" s="126">
        <v>4</v>
      </c>
      <c r="F513" s="126">
        <v>1.3333333333333299</v>
      </c>
      <c r="G513" s="126">
        <v>0.66666666666666696</v>
      </c>
      <c r="H513" s="126">
        <v>0.33333333333333298</v>
      </c>
      <c r="I513" s="126">
        <v>0</v>
      </c>
      <c r="J513" s="126">
        <v>0</v>
      </c>
      <c r="K513" s="126" t="s">
        <v>18</v>
      </c>
      <c r="L513" s="126"/>
      <c r="M513" s="126">
        <v>2</v>
      </c>
      <c r="N513" s="126" t="s">
        <v>31</v>
      </c>
      <c r="O513" s="126" t="s">
        <v>1711</v>
      </c>
      <c r="P513" s="126">
        <v>1</v>
      </c>
      <c r="Q513" s="126" t="s">
        <v>18</v>
      </c>
      <c r="R513" s="126">
        <v>0</v>
      </c>
      <c r="S513" s="126" t="s">
        <v>18</v>
      </c>
      <c r="T513" s="126" t="s">
        <v>1715</v>
      </c>
      <c r="U513" s="126">
        <v>0</v>
      </c>
      <c r="V513" s="126"/>
      <c r="W513" s="126" t="s">
        <v>33</v>
      </c>
      <c r="X513" s="126">
        <v>2.4744230769230802</v>
      </c>
      <c r="Y513" s="126">
        <v>156</v>
      </c>
      <c r="Z513" s="126">
        <v>4</v>
      </c>
      <c r="AA513" s="126">
        <v>0.115384615384615</v>
      </c>
      <c r="AB513" s="126">
        <v>7.69230769230769E-2</v>
      </c>
      <c r="AC513" s="126">
        <v>0.121794871794872</v>
      </c>
      <c r="AD513" s="126">
        <v>0.17948717948717899</v>
      </c>
      <c r="AE513" s="126">
        <v>8.9743589743589702E-2</v>
      </c>
      <c r="AF513" s="126">
        <v>2.5641025641025599E-2</v>
      </c>
      <c r="AG513" s="126">
        <v>0.19230769230769201</v>
      </c>
      <c r="AH513" s="126">
        <v>0.102564102564103</v>
      </c>
      <c r="AI513" s="126">
        <v>7.69230769230769E-2</v>
      </c>
      <c r="AJ513" s="126">
        <v>1.9230769230769201E-2</v>
      </c>
      <c r="AK513" s="126">
        <v>0</v>
      </c>
      <c r="AL513" s="126">
        <v>0</v>
      </c>
      <c r="AM513" s="126"/>
    </row>
    <row r="514" spans="1:39">
      <c r="A514" s="126" t="s">
        <v>993</v>
      </c>
      <c r="B514" s="126" t="s">
        <v>994</v>
      </c>
      <c r="C514" s="126" t="s">
        <v>1711</v>
      </c>
      <c r="D514" s="126" t="s">
        <v>17</v>
      </c>
      <c r="E514" s="126">
        <v>3</v>
      </c>
      <c r="F514" s="126">
        <v>2</v>
      </c>
      <c r="G514" s="126">
        <v>1</v>
      </c>
      <c r="H514" s="126">
        <v>0</v>
      </c>
      <c r="I514" s="126">
        <v>0</v>
      </c>
      <c r="J514" s="126">
        <v>0</v>
      </c>
      <c r="K514" s="126" t="s">
        <v>18</v>
      </c>
      <c r="L514" s="126"/>
      <c r="M514" s="126">
        <v>1</v>
      </c>
      <c r="N514" s="126" t="s">
        <v>28</v>
      </c>
      <c r="O514" s="126" t="s">
        <v>1714</v>
      </c>
      <c r="P514" s="126">
        <v>2</v>
      </c>
      <c r="Q514" s="126" t="s">
        <v>25</v>
      </c>
      <c r="R514" s="126">
        <v>1.5</v>
      </c>
      <c r="S514" s="126" t="s">
        <v>18</v>
      </c>
      <c r="T514" s="126" t="s">
        <v>1710</v>
      </c>
      <c r="U514" s="126"/>
      <c r="V514" s="126"/>
      <c r="W514" s="126" t="s">
        <v>21</v>
      </c>
      <c r="X514" s="126">
        <v>2.12227848101266</v>
      </c>
      <c r="Y514" s="126">
        <v>79</v>
      </c>
      <c r="Z514" s="126">
        <v>3</v>
      </c>
      <c r="AA514" s="126">
        <v>0.113924050632911</v>
      </c>
      <c r="AB514" s="126">
        <v>6.3291139240506306E-2</v>
      </c>
      <c r="AC514" s="126">
        <v>7.5949367088607597E-2</v>
      </c>
      <c r="AD514" s="126">
        <v>0.10126582278481</v>
      </c>
      <c r="AE514" s="126">
        <v>7.5949367088607597E-2</v>
      </c>
      <c r="AF514" s="126">
        <v>8.8607594936708903E-2</v>
      </c>
      <c r="AG514" s="126">
        <v>0.139240506329114</v>
      </c>
      <c r="AH514" s="126">
        <v>0.189873417721519</v>
      </c>
      <c r="AI514" s="126">
        <v>0.139240506329114</v>
      </c>
      <c r="AJ514" s="126">
        <v>1.26582278481013E-2</v>
      </c>
      <c r="AK514" s="126">
        <v>0</v>
      </c>
      <c r="AL514" s="126">
        <v>0</v>
      </c>
      <c r="AM514" s="126"/>
    </row>
    <row r="515" spans="1:39">
      <c r="A515" s="126" t="s">
        <v>981</v>
      </c>
      <c r="B515" s="126" t="s">
        <v>982</v>
      </c>
      <c r="C515" s="126" t="s">
        <v>1711</v>
      </c>
      <c r="D515" s="126" t="s">
        <v>17</v>
      </c>
      <c r="E515" s="126">
        <v>2</v>
      </c>
      <c r="F515" s="126"/>
      <c r="G515" s="126"/>
      <c r="H515" s="126"/>
      <c r="I515" s="126"/>
      <c r="J515" s="126">
        <v>0</v>
      </c>
      <c r="K515" s="126" t="s">
        <v>18</v>
      </c>
      <c r="L515" s="126"/>
      <c r="M515" s="126">
        <v>0</v>
      </c>
      <c r="N515" s="126" t="s">
        <v>18</v>
      </c>
      <c r="O515" s="126"/>
      <c r="P515" s="126">
        <v>0</v>
      </c>
      <c r="Q515" s="126" t="s">
        <v>18</v>
      </c>
      <c r="R515" s="126"/>
      <c r="S515" s="126" t="s">
        <v>32</v>
      </c>
      <c r="T515" s="126" t="s">
        <v>1715</v>
      </c>
      <c r="U515" s="126">
        <v>2.67</v>
      </c>
      <c r="V515" s="126"/>
      <c r="W515" s="126" t="s">
        <v>30</v>
      </c>
      <c r="X515" s="126">
        <v>3.2070481927710799</v>
      </c>
      <c r="Y515" s="126">
        <v>166</v>
      </c>
      <c r="Z515" s="126">
        <v>2</v>
      </c>
      <c r="AA515" s="126">
        <v>0.5</v>
      </c>
      <c r="AB515" s="126">
        <v>0.126506024096386</v>
      </c>
      <c r="AC515" s="126">
        <v>7.2289156626505993E-2</v>
      </c>
      <c r="AD515" s="126">
        <v>6.6265060240963902E-2</v>
      </c>
      <c r="AE515" s="126">
        <v>4.2168674698795199E-2</v>
      </c>
      <c r="AF515" s="126">
        <v>3.0120481927710802E-2</v>
      </c>
      <c r="AG515" s="126">
        <v>5.4216867469879498E-2</v>
      </c>
      <c r="AH515" s="126">
        <v>1.20481927710843E-2</v>
      </c>
      <c r="AI515" s="126">
        <v>6.02409638554217E-2</v>
      </c>
      <c r="AJ515" s="126">
        <v>2.40963855421687E-2</v>
      </c>
      <c r="AK515" s="126">
        <v>0</v>
      </c>
      <c r="AL515" s="126">
        <v>0</v>
      </c>
      <c r="AM515" s="126"/>
    </row>
    <row r="516" spans="1:39">
      <c r="A516" s="126" t="s">
        <v>983</v>
      </c>
      <c r="B516" s="126" t="s">
        <v>984</v>
      </c>
      <c r="C516" s="126" t="s">
        <v>1711</v>
      </c>
      <c r="D516" s="126" t="s">
        <v>17</v>
      </c>
      <c r="E516" s="126">
        <v>0</v>
      </c>
      <c r="F516" s="126"/>
      <c r="G516" s="126"/>
      <c r="H516" s="126"/>
      <c r="I516" s="126"/>
      <c r="J516" s="126">
        <v>0</v>
      </c>
      <c r="K516" s="126" t="s">
        <v>18</v>
      </c>
      <c r="L516" s="126"/>
      <c r="M516" s="126">
        <v>0</v>
      </c>
      <c r="N516" s="126" t="s">
        <v>18</v>
      </c>
      <c r="O516" s="126"/>
      <c r="P516" s="126">
        <v>0</v>
      </c>
      <c r="Q516" s="126" t="s">
        <v>18</v>
      </c>
      <c r="R516" s="126"/>
      <c r="S516" s="126" t="s">
        <v>18</v>
      </c>
      <c r="T516" s="126" t="s">
        <v>1710</v>
      </c>
      <c r="U516" s="126"/>
      <c r="V516" s="126"/>
      <c r="W516" s="126" t="s">
        <v>29</v>
      </c>
      <c r="X516" s="126">
        <v>3.5049572649572598</v>
      </c>
      <c r="Y516" s="126">
        <v>117</v>
      </c>
      <c r="Z516" s="126"/>
      <c r="AA516" s="126">
        <v>0.43589743589743601</v>
      </c>
      <c r="AB516" s="126">
        <v>0.28205128205128199</v>
      </c>
      <c r="AC516" s="126">
        <v>8.54700854700855E-2</v>
      </c>
      <c r="AD516" s="126">
        <v>8.54700854700855E-2</v>
      </c>
      <c r="AE516" s="126">
        <v>3.4188034188034198E-2</v>
      </c>
      <c r="AF516" s="126">
        <v>2.5641025641025599E-2</v>
      </c>
      <c r="AG516" s="126">
        <v>1.7094017094017099E-2</v>
      </c>
      <c r="AH516" s="126">
        <v>0</v>
      </c>
      <c r="AI516" s="126">
        <v>2.5641025641025599E-2</v>
      </c>
      <c r="AJ516" s="126">
        <v>8.5470085470085496E-3</v>
      </c>
      <c r="AK516" s="126">
        <v>0</v>
      </c>
      <c r="AL516" s="126">
        <v>0</v>
      </c>
      <c r="AM516" s="126"/>
    </row>
    <row r="517" spans="1:39">
      <c r="A517" s="126" t="s">
        <v>995</v>
      </c>
      <c r="B517" s="126" t="s">
        <v>997</v>
      </c>
      <c r="C517" s="126" t="s">
        <v>1711</v>
      </c>
      <c r="D517" s="126" t="s">
        <v>17</v>
      </c>
      <c r="E517" s="126">
        <v>1</v>
      </c>
      <c r="F517" s="126">
        <v>1</v>
      </c>
      <c r="G517" s="126">
        <v>1</v>
      </c>
      <c r="H517" s="126">
        <v>0</v>
      </c>
      <c r="I517" s="126">
        <v>0</v>
      </c>
      <c r="J517" s="126">
        <v>0</v>
      </c>
      <c r="K517" s="126" t="s">
        <v>18</v>
      </c>
      <c r="L517" s="126"/>
      <c r="M517" s="126">
        <v>0</v>
      </c>
      <c r="N517" s="126" t="s">
        <v>18</v>
      </c>
      <c r="O517" s="126"/>
      <c r="P517" s="126">
        <v>1</v>
      </c>
      <c r="Q517" s="126" t="s">
        <v>25</v>
      </c>
      <c r="R517" s="126">
        <v>1</v>
      </c>
      <c r="S517" s="126" t="s">
        <v>18</v>
      </c>
      <c r="T517" s="126" t="s">
        <v>1710</v>
      </c>
      <c r="U517" s="126"/>
      <c r="V517" s="126"/>
      <c r="W517" s="126" t="s">
        <v>31</v>
      </c>
      <c r="X517" s="126">
        <v>2.9943859649122802</v>
      </c>
      <c r="Y517" s="126">
        <v>114</v>
      </c>
      <c r="Z517" s="126">
        <v>1</v>
      </c>
      <c r="AA517" s="126">
        <v>0.21052631578947401</v>
      </c>
      <c r="AB517" s="126">
        <v>0.18421052631578899</v>
      </c>
      <c r="AC517" s="126">
        <v>0.140350877192982</v>
      </c>
      <c r="AD517" s="126">
        <v>0.16666666666666699</v>
      </c>
      <c r="AE517" s="126">
        <v>7.8947368421052586E-2</v>
      </c>
      <c r="AF517" s="126">
        <v>5.2631578947368397E-2</v>
      </c>
      <c r="AG517" s="126">
        <v>7.8947368421052586E-2</v>
      </c>
      <c r="AH517" s="126">
        <v>1.7543859649122799E-2</v>
      </c>
      <c r="AI517" s="126">
        <v>4.3859649122807001E-2</v>
      </c>
      <c r="AJ517" s="126">
        <v>2.6315789473684199E-2</v>
      </c>
      <c r="AK517" s="126">
        <v>0</v>
      </c>
      <c r="AL517" s="126">
        <v>0</v>
      </c>
      <c r="AM517" s="126"/>
    </row>
    <row r="518" spans="1:39">
      <c r="A518" s="126" t="s">
        <v>998</v>
      </c>
      <c r="B518" s="126" t="s">
        <v>1000</v>
      </c>
      <c r="C518" s="126" t="s">
        <v>1711</v>
      </c>
      <c r="D518" s="126" t="s">
        <v>17</v>
      </c>
      <c r="E518" s="126">
        <v>0</v>
      </c>
      <c r="F518" s="126"/>
      <c r="G518" s="126"/>
      <c r="H518" s="126"/>
      <c r="I518" s="126"/>
      <c r="J518" s="126">
        <v>0</v>
      </c>
      <c r="K518" s="126" t="s">
        <v>18</v>
      </c>
      <c r="L518" s="126"/>
      <c r="M518" s="126">
        <v>0</v>
      </c>
      <c r="N518" s="126" t="s">
        <v>18</v>
      </c>
      <c r="O518" s="126"/>
      <c r="P518" s="126">
        <v>0</v>
      </c>
      <c r="Q518" s="126" t="s">
        <v>18</v>
      </c>
      <c r="R518" s="126"/>
      <c r="S518" s="126" t="s">
        <v>18</v>
      </c>
      <c r="T518" s="126" t="s">
        <v>1710</v>
      </c>
      <c r="U518" s="126"/>
      <c r="V518" s="126"/>
      <c r="W518" s="126" t="s">
        <v>30</v>
      </c>
      <c r="X518" s="126">
        <v>3.4416129032258098</v>
      </c>
      <c r="Y518" s="126">
        <v>31</v>
      </c>
      <c r="Z518" s="126"/>
      <c r="AA518" s="126">
        <v>0.29032258064516098</v>
      </c>
      <c r="AB518" s="126">
        <v>0.32258064516128998</v>
      </c>
      <c r="AC518" s="126">
        <v>9.6774193548387094E-2</v>
      </c>
      <c r="AD518" s="126">
        <v>0.19354838709677399</v>
      </c>
      <c r="AE518" s="126">
        <v>3.2258064516128997E-2</v>
      </c>
      <c r="AF518" s="126">
        <v>3.2258064516128997E-2</v>
      </c>
      <c r="AG518" s="126">
        <v>0</v>
      </c>
      <c r="AH518" s="126">
        <v>3.2258064516128997E-2</v>
      </c>
      <c r="AI518" s="126">
        <v>0</v>
      </c>
      <c r="AJ518" s="126">
        <v>0</v>
      </c>
      <c r="AK518" s="126">
        <v>0</v>
      </c>
      <c r="AL518" s="126">
        <v>0</v>
      </c>
      <c r="AM518" s="126"/>
    </row>
    <row r="519" spans="1:39">
      <c r="A519" s="126" t="s">
        <v>985</v>
      </c>
      <c r="B519" s="126" t="s">
        <v>986</v>
      </c>
      <c r="C519" s="126" t="s">
        <v>1711</v>
      </c>
      <c r="D519" s="126" t="s">
        <v>17</v>
      </c>
      <c r="E519" s="126">
        <v>0</v>
      </c>
      <c r="F519" s="126"/>
      <c r="G519" s="126"/>
      <c r="H519" s="126"/>
      <c r="I519" s="126"/>
      <c r="J519" s="126">
        <v>0</v>
      </c>
      <c r="K519" s="126" t="s">
        <v>18</v>
      </c>
      <c r="L519" s="126"/>
      <c r="M519" s="126">
        <v>0</v>
      </c>
      <c r="N519" s="126" t="s">
        <v>18</v>
      </c>
      <c r="O519" s="126"/>
      <c r="P519" s="126">
        <v>0</v>
      </c>
      <c r="Q519" s="126" t="s">
        <v>18</v>
      </c>
      <c r="R519" s="126"/>
      <c r="S519" s="126" t="s">
        <v>18</v>
      </c>
      <c r="T519" s="126" t="s">
        <v>1710</v>
      </c>
      <c r="U519" s="126"/>
      <c r="V519" s="126"/>
      <c r="W519" s="126" t="s">
        <v>29</v>
      </c>
      <c r="X519" s="126">
        <v>3.5321621621621602</v>
      </c>
      <c r="Y519" s="126">
        <v>37</v>
      </c>
      <c r="Z519" s="126"/>
      <c r="AA519" s="126">
        <v>0.59459459459459496</v>
      </c>
      <c r="AB519" s="126">
        <v>0.18918918918918901</v>
      </c>
      <c r="AC519" s="126">
        <v>2.7027027027027001E-2</v>
      </c>
      <c r="AD519" s="126">
        <v>5.4054054054054099E-2</v>
      </c>
      <c r="AE519" s="126">
        <v>5.4054054054054099E-2</v>
      </c>
      <c r="AF519" s="126">
        <v>2.7027027027027001E-2</v>
      </c>
      <c r="AG519" s="126">
        <v>0</v>
      </c>
      <c r="AH519" s="126">
        <v>0</v>
      </c>
      <c r="AI519" s="126">
        <v>2.7027027027027001E-2</v>
      </c>
      <c r="AJ519" s="126">
        <v>2.7027027027027001E-2</v>
      </c>
      <c r="AK519" s="126">
        <v>0</v>
      </c>
      <c r="AL519" s="126">
        <v>0</v>
      </c>
      <c r="AM519" s="126"/>
    </row>
    <row r="520" spans="1:39">
      <c r="A520" s="126" t="s">
        <v>987</v>
      </c>
      <c r="B520" s="126" t="s">
        <v>988</v>
      </c>
      <c r="C520" s="126" t="s">
        <v>1711</v>
      </c>
      <c r="D520" s="126" t="s">
        <v>17</v>
      </c>
      <c r="E520" s="126">
        <v>12</v>
      </c>
      <c r="F520" s="126">
        <v>1.7</v>
      </c>
      <c r="G520" s="126">
        <v>0.6</v>
      </c>
      <c r="H520" s="126">
        <v>0.3</v>
      </c>
      <c r="I520" s="126">
        <v>0.1</v>
      </c>
      <c r="J520" s="126">
        <v>0</v>
      </c>
      <c r="K520" s="126" t="s">
        <v>18</v>
      </c>
      <c r="L520" s="126"/>
      <c r="M520" s="126">
        <v>0</v>
      </c>
      <c r="N520" s="126" t="s">
        <v>18</v>
      </c>
      <c r="O520" s="126"/>
      <c r="P520" s="126">
        <v>9</v>
      </c>
      <c r="Q520" s="126" t="s">
        <v>33</v>
      </c>
      <c r="R520" s="126">
        <v>2.2222222222222201</v>
      </c>
      <c r="S520" s="126" t="s">
        <v>21</v>
      </c>
      <c r="T520" s="126" t="s">
        <v>1712</v>
      </c>
      <c r="U520" s="126">
        <v>2</v>
      </c>
      <c r="V520" s="126"/>
      <c r="W520" s="126" t="s">
        <v>32</v>
      </c>
      <c r="X520" s="126">
        <v>2.7616406250000001</v>
      </c>
      <c r="Y520" s="126">
        <v>256</v>
      </c>
      <c r="Z520" s="126">
        <v>13</v>
      </c>
      <c r="AA520" s="126">
        <v>0.4140625</v>
      </c>
      <c r="AB520" s="126">
        <v>5.46875E-2</v>
      </c>
      <c r="AC520" s="126">
        <v>5.46875E-2</v>
      </c>
      <c r="AD520" s="126">
        <v>0.15234375</v>
      </c>
      <c r="AE520" s="126">
        <v>1.171875E-2</v>
      </c>
      <c r="AF520" s="126">
        <v>3.515625E-2</v>
      </c>
      <c r="AG520" s="126">
        <v>6.25E-2</v>
      </c>
      <c r="AH520" s="126">
        <v>2.734375E-2</v>
      </c>
      <c r="AI520" s="126">
        <v>0.125</v>
      </c>
      <c r="AJ520" s="126">
        <v>4.6875E-2</v>
      </c>
      <c r="AK520" s="126">
        <v>0</v>
      </c>
      <c r="AL520" s="126">
        <v>0</v>
      </c>
      <c r="AM520" s="126"/>
    </row>
    <row r="521" spans="1:39">
      <c r="A521" s="126" t="s">
        <v>989</v>
      </c>
      <c r="B521" s="126" t="s">
        <v>990</v>
      </c>
      <c r="C521" s="126" t="s">
        <v>1711</v>
      </c>
      <c r="D521" s="126" t="s">
        <v>17</v>
      </c>
      <c r="E521" s="126">
        <v>0</v>
      </c>
      <c r="F521" s="126"/>
      <c r="G521" s="126"/>
      <c r="H521" s="126"/>
      <c r="I521" s="126"/>
      <c r="J521" s="126">
        <v>0</v>
      </c>
      <c r="K521" s="126" t="s">
        <v>18</v>
      </c>
      <c r="L521" s="126"/>
      <c r="M521" s="126">
        <v>0</v>
      </c>
      <c r="N521" s="126" t="s">
        <v>18</v>
      </c>
      <c r="O521" s="126"/>
      <c r="P521" s="126">
        <v>0</v>
      </c>
      <c r="Q521" s="126" t="s">
        <v>18</v>
      </c>
      <c r="R521" s="126"/>
      <c r="S521" s="126" t="s">
        <v>18</v>
      </c>
      <c r="T521" s="126" t="s">
        <v>1710</v>
      </c>
      <c r="U521" s="126"/>
      <c r="V521" s="126"/>
      <c r="W521" s="126" t="s">
        <v>31</v>
      </c>
      <c r="X521" s="126">
        <v>3.16053571428571</v>
      </c>
      <c r="Y521" s="126">
        <v>56</v>
      </c>
      <c r="Z521" s="126"/>
      <c r="AA521" s="126">
        <v>0.5</v>
      </c>
      <c r="AB521" s="126">
        <v>8.9285714285714302E-2</v>
      </c>
      <c r="AC521" s="126">
        <v>0.107142857142857</v>
      </c>
      <c r="AD521" s="126">
        <v>8.9285714285714302E-2</v>
      </c>
      <c r="AE521" s="126">
        <v>1.7857142857142901E-2</v>
      </c>
      <c r="AF521" s="126">
        <v>5.3571428571428603E-2</v>
      </c>
      <c r="AG521" s="126">
        <v>1.7857142857142901E-2</v>
      </c>
      <c r="AH521" s="126">
        <v>0</v>
      </c>
      <c r="AI521" s="126">
        <v>8.9285714285714302E-2</v>
      </c>
      <c r="AJ521" s="126">
        <v>3.5714285714285698E-2</v>
      </c>
      <c r="AK521" s="126">
        <v>0</v>
      </c>
      <c r="AL521" s="126">
        <v>0</v>
      </c>
      <c r="AM521" s="126"/>
    </row>
    <row r="522" spans="1:39">
      <c r="A522" s="126" t="s">
        <v>1001</v>
      </c>
      <c r="B522" s="126" t="s">
        <v>1002</v>
      </c>
      <c r="C522" s="126" t="s">
        <v>1711</v>
      </c>
      <c r="D522" s="126" t="s">
        <v>17</v>
      </c>
      <c r="E522" s="126">
        <v>136</v>
      </c>
      <c r="F522" s="126">
        <v>1.7320833333333301</v>
      </c>
      <c r="G522" s="126">
        <v>0.702380952380952</v>
      </c>
      <c r="H522" s="126">
        <v>0.25</v>
      </c>
      <c r="I522" s="126">
        <v>4.7619047619047603E-2</v>
      </c>
      <c r="J522" s="126">
        <v>8</v>
      </c>
      <c r="K522" s="126" t="s">
        <v>21</v>
      </c>
      <c r="L522" s="126" t="s">
        <v>1891</v>
      </c>
      <c r="M522" s="126">
        <v>20</v>
      </c>
      <c r="N522" s="126" t="s">
        <v>31</v>
      </c>
      <c r="O522" s="126" t="s">
        <v>1892</v>
      </c>
      <c r="P522" s="126">
        <v>65</v>
      </c>
      <c r="Q522" s="126" t="s">
        <v>21</v>
      </c>
      <c r="R522" s="126">
        <v>1.81538461538462</v>
      </c>
      <c r="S522" s="126" t="s">
        <v>33</v>
      </c>
      <c r="T522" s="126" t="s">
        <v>1959</v>
      </c>
      <c r="U522" s="126">
        <v>2.18581395348837</v>
      </c>
      <c r="V522" s="126"/>
      <c r="W522" s="126" t="s">
        <v>32</v>
      </c>
      <c r="X522" s="126">
        <v>2.61829108391608</v>
      </c>
      <c r="Y522" s="126">
        <v>2288</v>
      </c>
      <c r="Z522" s="126">
        <v>138</v>
      </c>
      <c r="AA522" s="126">
        <v>0.31949300699300698</v>
      </c>
      <c r="AB522" s="126">
        <v>5.0699300699300703E-2</v>
      </c>
      <c r="AC522" s="126">
        <v>6.1188811188811199E-2</v>
      </c>
      <c r="AD522" s="126">
        <v>0.16608391608391601</v>
      </c>
      <c r="AE522" s="126">
        <v>4.1520979020979003E-2</v>
      </c>
      <c r="AF522" s="126">
        <v>3.3216783216783202E-2</v>
      </c>
      <c r="AG522" s="126">
        <v>0.105769230769231</v>
      </c>
      <c r="AH522" s="126">
        <v>4.8951048951049E-2</v>
      </c>
      <c r="AI522" s="126">
        <v>0.103583916083916</v>
      </c>
      <c r="AJ522" s="126">
        <v>5.5506993006993001E-2</v>
      </c>
      <c r="AK522" s="126">
        <v>1.74825174825175E-3</v>
      </c>
      <c r="AL522" s="126">
        <v>0</v>
      </c>
      <c r="AM522" s="126"/>
    </row>
    <row r="523" spans="1:39">
      <c r="A523" s="126" t="s">
        <v>1003</v>
      </c>
      <c r="B523" s="126" t="s">
        <v>1004</v>
      </c>
      <c r="C523" s="126" t="s">
        <v>1711</v>
      </c>
      <c r="D523" s="126" t="s">
        <v>17</v>
      </c>
      <c r="E523" s="126">
        <v>4</v>
      </c>
      <c r="F523" s="126">
        <v>2.8866666666666694</v>
      </c>
      <c r="G523" s="126">
        <v>1</v>
      </c>
      <c r="H523" s="126">
        <v>0</v>
      </c>
      <c r="I523" s="126">
        <v>0</v>
      </c>
      <c r="J523" s="126">
        <v>0</v>
      </c>
      <c r="K523" s="126" t="s">
        <v>18</v>
      </c>
      <c r="L523" s="126"/>
      <c r="M523" s="126">
        <v>0</v>
      </c>
      <c r="N523" s="126" t="s">
        <v>18</v>
      </c>
      <c r="O523" s="126"/>
      <c r="P523" s="126">
        <v>3</v>
      </c>
      <c r="Q523" s="126" t="s">
        <v>31</v>
      </c>
      <c r="R523" s="126">
        <v>2.8866666666666694</v>
      </c>
      <c r="S523" s="126" t="s">
        <v>28</v>
      </c>
      <c r="T523" s="126" t="s">
        <v>1715</v>
      </c>
      <c r="U523" s="126">
        <v>4</v>
      </c>
      <c r="V523" s="126"/>
      <c r="W523" s="126" t="s">
        <v>31</v>
      </c>
      <c r="X523" s="126">
        <v>3.0482352941176498</v>
      </c>
      <c r="Y523" s="126">
        <v>187</v>
      </c>
      <c r="Z523" s="126">
        <v>4</v>
      </c>
      <c r="AA523" s="126">
        <v>0.47593582887700497</v>
      </c>
      <c r="AB523" s="126">
        <v>6.4171122994652399E-2</v>
      </c>
      <c r="AC523" s="126">
        <v>3.7433155080213901E-2</v>
      </c>
      <c r="AD523" s="126">
        <v>0.10160427807486599</v>
      </c>
      <c r="AE523" s="126">
        <v>3.7433155080213901E-2</v>
      </c>
      <c r="AF523" s="126">
        <v>3.20855614973262E-2</v>
      </c>
      <c r="AG523" s="126">
        <v>0.13903743315507999</v>
      </c>
      <c r="AH523" s="126">
        <v>1.60427807486631E-2</v>
      </c>
      <c r="AI523" s="126">
        <v>4.8128342245989303E-2</v>
      </c>
      <c r="AJ523" s="126">
        <v>3.7433155080213901E-2</v>
      </c>
      <c r="AK523" s="126">
        <v>5.3475935828877002E-3</v>
      </c>
      <c r="AL523" s="126">
        <v>0</v>
      </c>
      <c r="AM523" s="126"/>
    </row>
    <row r="524" spans="1:39">
      <c r="A524" s="126" t="s">
        <v>1478</v>
      </c>
      <c r="B524" s="126" t="s">
        <v>1479</v>
      </c>
      <c r="C524" s="126" t="s">
        <v>1711</v>
      </c>
      <c r="D524" s="126" t="s">
        <v>17</v>
      </c>
      <c r="E524" s="126">
        <v>3</v>
      </c>
      <c r="F524" s="126">
        <v>2</v>
      </c>
      <c r="G524" s="126">
        <v>0.5</v>
      </c>
      <c r="H524" s="126">
        <v>0.5</v>
      </c>
      <c r="I524" s="126">
        <v>0</v>
      </c>
      <c r="J524" s="126">
        <v>0</v>
      </c>
      <c r="K524" s="126" t="s">
        <v>18</v>
      </c>
      <c r="L524" s="126"/>
      <c r="M524" s="126">
        <v>0</v>
      </c>
      <c r="N524" s="126" t="s">
        <v>18</v>
      </c>
      <c r="O524" s="126"/>
      <c r="P524" s="126">
        <v>2</v>
      </c>
      <c r="Q524" s="126" t="s">
        <v>21</v>
      </c>
      <c r="R524" s="126">
        <v>2</v>
      </c>
      <c r="S524" s="126" t="s">
        <v>28</v>
      </c>
      <c r="T524" s="126" t="s">
        <v>1715</v>
      </c>
      <c r="U524" s="126">
        <v>4</v>
      </c>
      <c r="V524" s="126"/>
      <c r="W524" s="126" t="s">
        <v>30</v>
      </c>
      <c r="X524" s="126">
        <v>3.2959602649006601</v>
      </c>
      <c r="Y524" s="126">
        <v>151</v>
      </c>
      <c r="Z524" s="126">
        <v>3</v>
      </c>
      <c r="AA524" s="126">
        <v>0.61589403973509904</v>
      </c>
      <c r="AB524" s="126">
        <v>5.9602649006622502E-2</v>
      </c>
      <c r="AC524" s="126">
        <v>3.9735099337748297E-2</v>
      </c>
      <c r="AD524" s="126">
        <v>5.9602649006622502E-2</v>
      </c>
      <c r="AE524" s="126">
        <v>3.3112582781456998E-2</v>
      </c>
      <c r="AF524" s="126">
        <v>6.6225165562913899E-3</v>
      </c>
      <c r="AG524" s="126">
        <v>5.2980132450331098E-2</v>
      </c>
      <c r="AH524" s="126">
        <v>2.6490066225165601E-2</v>
      </c>
      <c r="AI524" s="126">
        <v>5.2980132450331098E-2</v>
      </c>
      <c r="AJ524" s="126">
        <v>1.3245033112582801E-2</v>
      </c>
      <c r="AK524" s="126">
        <v>3.3112582781456998E-2</v>
      </c>
      <c r="AL524" s="126">
        <v>0</v>
      </c>
      <c r="AM524" s="126"/>
    </row>
    <row r="525" spans="1:39">
      <c r="A525" s="126" t="s">
        <v>1480</v>
      </c>
      <c r="B525" s="126" t="s">
        <v>1481</v>
      </c>
      <c r="C525" s="126" t="s">
        <v>1711</v>
      </c>
      <c r="D525" s="126" t="s">
        <v>17</v>
      </c>
      <c r="E525" s="126">
        <v>0</v>
      </c>
      <c r="F525" s="126"/>
      <c r="G525" s="126"/>
      <c r="H525" s="126"/>
      <c r="I525" s="126"/>
      <c r="J525" s="126">
        <v>0</v>
      </c>
      <c r="K525" s="126" t="s">
        <v>18</v>
      </c>
      <c r="L525" s="126"/>
      <c r="M525" s="126">
        <v>0</v>
      </c>
      <c r="N525" s="126" t="s">
        <v>18</v>
      </c>
      <c r="O525" s="126"/>
      <c r="P525" s="126">
        <v>0</v>
      </c>
      <c r="Q525" s="126" t="s">
        <v>18</v>
      </c>
      <c r="R525" s="126"/>
      <c r="S525" s="126" t="s">
        <v>18</v>
      </c>
      <c r="T525" s="126" t="s">
        <v>1710</v>
      </c>
      <c r="U525" s="126"/>
      <c r="V525" s="126"/>
      <c r="W525" s="126" t="s">
        <v>31</v>
      </c>
      <c r="X525" s="126">
        <v>2.94338983050848</v>
      </c>
      <c r="Y525" s="126">
        <v>59</v>
      </c>
      <c r="Z525" s="126"/>
      <c r="AA525" s="126">
        <v>0.338983050847458</v>
      </c>
      <c r="AB525" s="126">
        <v>0</v>
      </c>
      <c r="AC525" s="126">
        <v>1.6949152542372899E-2</v>
      </c>
      <c r="AD525" s="126">
        <v>0.40677966101694901</v>
      </c>
      <c r="AE525" s="126">
        <v>1.6949152542372899E-2</v>
      </c>
      <c r="AF525" s="126">
        <v>3.3898305084745797E-2</v>
      </c>
      <c r="AG525" s="126">
        <v>5.0847457627118703E-2</v>
      </c>
      <c r="AH525" s="126">
        <v>8.4745762711864403E-2</v>
      </c>
      <c r="AI525" s="126">
        <v>5.0847457627118703E-2</v>
      </c>
      <c r="AJ525" s="126">
        <v>0</v>
      </c>
      <c r="AK525" s="126">
        <v>0</v>
      </c>
      <c r="AL525" s="126">
        <v>0</v>
      </c>
      <c r="AM525" s="126"/>
    </row>
    <row r="526" spans="1:39">
      <c r="A526" s="126" t="s">
        <v>1005</v>
      </c>
      <c r="B526" s="126" t="s">
        <v>1006</v>
      </c>
      <c r="C526" s="126" t="s">
        <v>1711</v>
      </c>
      <c r="D526" s="126" t="s">
        <v>17</v>
      </c>
      <c r="E526" s="126">
        <v>1</v>
      </c>
      <c r="F526" s="126">
        <v>3</v>
      </c>
      <c r="G526" s="126">
        <v>1</v>
      </c>
      <c r="H526" s="126">
        <v>0</v>
      </c>
      <c r="I526" s="126">
        <v>0</v>
      </c>
      <c r="J526" s="126">
        <v>0</v>
      </c>
      <c r="K526" s="126" t="s">
        <v>18</v>
      </c>
      <c r="L526" s="126"/>
      <c r="M526" s="126">
        <v>0</v>
      </c>
      <c r="N526" s="126" t="s">
        <v>18</v>
      </c>
      <c r="O526" s="126"/>
      <c r="P526" s="126">
        <v>1</v>
      </c>
      <c r="Q526" s="126" t="s">
        <v>31</v>
      </c>
      <c r="R526" s="126">
        <v>3</v>
      </c>
      <c r="S526" s="126" t="s">
        <v>18</v>
      </c>
      <c r="T526" s="126" t="s">
        <v>1710</v>
      </c>
      <c r="U526" s="126"/>
      <c r="V526" s="126"/>
      <c r="W526" s="126" t="s">
        <v>32</v>
      </c>
      <c r="X526" s="126">
        <v>2.76337078651685</v>
      </c>
      <c r="Y526" s="126">
        <v>89</v>
      </c>
      <c r="Z526" s="126">
        <v>1</v>
      </c>
      <c r="AA526" s="126">
        <v>0.213483146067416</v>
      </c>
      <c r="AB526" s="126">
        <v>1.1235955056179799E-2</v>
      </c>
      <c r="AC526" s="126">
        <v>0.123595505617978</v>
      </c>
      <c r="AD526" s="126">
        <v>0.25842696629213502</v>
      </c>
      <c r="AE526" s="126">
        <v>3.3707865168539297E-2</v>
      </c>
      <c r="AF526" s="126">
        <v>0.123595505617978</v>
      </c>
      <c r="AG526" s="126">
        <v>0.112359550561798</v>
      </c>
      <c r="AH526" s="126">
        <v>7.8651685393258397E-2</v>
      </c>
      <c r="AI526" s="126">
        <v>2.2471910112359501E-2</v>
      </c>
      <c r="AJ526" s="126">
        <v>2.2471910112359501E-2</v>
      </c>
      <c r="AK526" s="126">
        <v>0</v>
      </c>
      <c r="AL526" s="126">
        <v>0</v>
      </c>
      <c r="AM526" s="126"/>
    </row>
    <row r="527" spans="1:39">
      <c r="A527" s="126" t="s">
        <v>1007</v>
      </c>
      <c r="B527" s="126" t="s">
        <v>1008</v>
      </c>
      <c r="C527" s="126" t="s">
        <v>1711</v>
      </c>
      <c r="D527" s="126" t="s">
        <v>14</v>
      </c>
      <c r="E527" s="126">
        <v>29</v>
      </c>
      <c r="F527" s="126">
        <v>1.1293684855916599</v>
      </c>
      <c r="G527" s="126">
        <v>0.476190476190476</v>
      </c>
      <c r="H527" s="126">
        <v>0.42857142857142894</v>
      </c>
      <c r="I527" s="126">
        <v>9.5238095238095205E-2</v>
      </c>
      <c r="J527" s="126">
        <v>1</v>
      </c>
      <c r="K527" s="126" t="s">
        <v>25</v>
      </c>
      <c r="L527" s="126" t="s">
        <v>1893</v>
      </c>
      <c r="M527" s="126">
        <v>8</v>
      </c>
      <c r="N527" s="126" t="s">
        <v>33</v>
      </c>
      <c r="O527" s="126" t="s">
        <v>1894</v>
      </c>
      <c r="P527" s="126">
        <v>14</v>
      </c>
      <c r="Q527" s="126" t="s">
        <v>25</v>
      </c>
      <c r="R527" s="126">
        <v>1.21428571428571</v>
      </c>
      <c r="S527" s="126" t="s">
        <v>21</v>
      </c>
      <c r="T527" s="126" t="s">
        <v>1722</v>
      </c>
      <c r="U527" s="126">
        <v>1.8</v>
      </c>
      <c r="V527" s="126"/>
      <c r="W527" s="126" t="s">
        <v>33</v>
      </c>
      <c r="X527" s="126">
        <v>2.3884615384615402</v>
      </c>
      <c r="Y527" s="126">
        <v>260</v>
      </c>
      <c r="Z527" s="126">
        <v>29</v>
      </c>
      <c r="AA527" s="126">
        <v>0.38461538461538503</v>
      </c>
      <c r="AB527" s="126">
        <v>0</v>
      </c>
      <c r="AC527" s="126">
        <v>3.8461538461538494E-3</v>
      </c>
      <c r="AD527" s="126">
        <v>0.18461538461538499</v>
      </c>
      <c r="AE527" s="126">
        <v>7.6923076923076893E-3</v>
      </c>
      <c r="AF527" s="126">
        <v>3.8461538461538494E-3</v>
      </c>
      <c r="AG527" s="126">
        <v>9.6153846153846215E-2</v>
      </c>
      <c r="AH527" s="126">
        <v>6.15384615384615E-2</v>
      </c>
      <c r="AI527" s="126">
        <v>0.15769230769230799</v>
      </c>
      <c r="AJ527" s="126">
        <v>8.8461538461538494E-2</v>
      </c>
      <c r="AK527" s="126">
        <v>0</v>
      </c>
      <c r="AL527" s="126">
        <v>0</v>
      </c>
      <c r="AM527" s="126"/>
    </row>
    <row r="528" spans="1:39">
      <c r="A528" s="126" t="s">
        <v>1145</v>
      </c>
      <c r="B528" s="126" t="s">
        <v>1146</v>
      </c>
      <c r="C528" s="126" t="s">
        <v>1715</v>
      </c>
      <c r="D528" s="126" t="s">
        <v>17</v>
      </c>
      <c r="E528" s="126">
        <v>0</v>
      </c>
      <c r="F528" s="126"/>
      <c r="G528" s="126"/>
      <c r="H528" s="126"/>
      <c r="I528" s="126"/>
      <c r="J528" s="126">
        <v>0</v>
      </c>
      <c r="K528" s="126" t="s">
        <v>18</v>
      </c>
      <c r="L528" s="126"/>
      <c r="M528" s="126">
        <v>0</v>
      </c>
      <c r="N528" s="126" t="s">
        <v>18</v>
      </c>
      <c r="O528" s="126"/>
      <c r="P528" s="126">
        <v>0</v>
      </c>
      <c r="Q528" s="126" t="s">
        <v>18</v>
      </c>
      <c r="R528" s="126"/>
      <c r="S528" s="126" t="s">
        <v>18</v>
      </c>
      <c r="T528" s="126" t="s">
        <v>1710</v>
      </c>
      <c r="U528" s="126"/>
      <c r="V528" s="126"/>
      <c r="W528" s="126" t="s">
        <v>18</v>
      </c>
      <c r="X528" s="126">
        <v>0</v>
      </c>
      <c r="Y528" s="126">
        <v>1</v>
      </c>
      <c r="Z528" s="126"/>
      <c r="AA528" s="126">
        <v>0</v>
      </c>
      <c r="AB528" s="126">
        <v>0</v>
      </c>
      <c r="AC528" s="126">
        <v>0</v>
      </c>
      <c r="AD528" s="126">
        <v>0</v>
      </c>
      <c r="AE528" s="126">
        <v>0</v>
      </c>
      <c r="AF528" s="126">
        <v>0</v>
      </c>
      <c r="AG528" s="126">
        <v>0</v>
      </c>
      <c r="AH528" s="126">
        <v>0</v>
      </c>
      <c r="AI528" s="126">
        <v>0</v>
      </c>
      <c r="AJ528" s="126">
        <v>1</v>
      </c>
      <c r="AK528" s="126">
        <v>0</v>
      </c>
      <c r="AL528" s="126">
        <v>0</v>
      </c>
      <c r="AM528" s="126"/>
    </row>
    <row r="529" spans="1:39">
      <c r="A529" s="126" t="s">
        <v>1009</v>
      </c>
      <c r="B529" s="126" t="s">
        <v>1010</v>
      </c>
      <c r="C529" s="126" t="s">
        <v>1715</v>
      </c>
      <c r="D529" s="126" t="s">
        <v>17</v>
      </c>
      <c r="E529" s="126">
        <v>0</v>
      </c>
      <c r="F529" s="126"/>
      <c r="G529" s="126"/>
      <c r="H529" s="126"/>
      <c r="I529" s="126"/>
      <c r="J529" s="126">
        <v>0</v>
      </c>
      <c r="K529" s="126" t="s">
        <v>18</v>
      </c>
      <c r="L529" s="126"/>
      <c r="M529" s="126">
        <v>0</v>
      </c>
      <c r="N529" s="126" t="s">
        <v>18</v>
      </c>
      <c r="O529" s="126"/>
      <c r="P529" s="126">
        <v>0</v>
      </c>
      <c r="Q529" s="126" t="s">
        <v>18</v>
      </c>
      <c r="R529" s="126"/>
      <c r="S529" s="126" t="s">
        <v>18</v>
      </c>
      <c r="T529" s="126" t="s">
        <v>1710</v>
      </c>
      <c r="U529" s="126"/>
      <c r="V529" s="126"/>
      <c r="W529" s="126" t="s">
        <v>31</v>
      </c>
      <c r="X529" s="126">
        <v>3.1443137254901998</v>
      </c>
      <c r="Y529" s="126">
        <v>51</v>
      </c>
      <c r="Z529" s="126"/>
      <c r="AA529" s="126">
        <v>0.37254901960784298</v>
      </c>
      <c r="AB529" s="126">
        <v>0.19607843137254899</v>
      </c>
      <c r="AC529" s="126">
        <v>7.8431372549019607E-2</v>
      </c>
      <c r="AD529" s="126">
        <v>0.17647058823529399</v>
      </c>
      <c r="AE529" s="126">
        <v>3.9215686274509803E-2</v>
      </c>
      <c r="AF529" s="126">
        <v>0</v>
      </c>
      <c r="AG529" s="126">
        <v>1.9607843137254905E-2</v>
      </c>
      <c r="AH529" s="126">
        <v>0</v>
      </c>
      <c r="AI529" s="126">
        <v>0.11764705882352899</v>
      </c>
      <c r="AJ529" s="126">
        <v>0</v>
      </c>
      <c r="AK529" s="126">
        <v>0</v>
      </c>
      <c r="AL529" s="126">
        <v>0</v>
      </c>
      <c r="AM529" s="126"/>
    </row>
    <row r="530" spans="1:39">
      <c r="A530" s="126" t="s">
        <v>1011</v>
      </c>
      <c r="B530" s="126" t="s">
        <v>1012</v>
      </c>
      <c r="C530" s="126" t="s">
        <v>1715</v>
      </c>
      <c r="D530" s="126" t="s">
        <v>17</v>
      </c>
      <c r="E530" s="126">
        <v>0</v>
      </c>
      <c r="F530" s="126"/>
      <c r="G530" s="126"/>
      <c r="H530" s="126"/>
      <c r="I530" s="126"/>
      <c r="J530" s="126">
        <v>0</v>
      </c>
      <c r="K530" s="126" t="s">
        <v>18</v>
      </c>
      <c r="L530" s="126"/>
      <c r="M530" s="126">
        <v>0</v>
      </c>
      <c r="N530" s="126" t="s">
        <v>18</v>
      </c>
      <c r="O530" s="126"/>
      <c r="P530" s="126">
        <v>0</v>
      </c>
      <c r="Q530" s="126" t="s">
        <v>18</v>
      </c>
      <c r="R530" s="126"/>
      <c r="S530" s="126" t="s">
        <v>18</v>
      </c>
      <c r="T530" s="126" t="s">
        <v>1710</v>
      </c>
      <c r="U530" s="126"/>
      <c r="V530" s="126"/>
      <c r="W530" s="126" t="s">
        <v>31</v>
      </c>
      <c r="X530" s="126">
        <v>2.9296969696969701</v>
      </c>
      <c r="Y530" s="126">
        <v>33</v>
      </c>
      <c r="Z530" s="126"/>
      <c r="AA530" s="126">
        <v>0.30303030303030298</v>
      </c>
      <c r="AB530" s="126">
        <v>0.21212121212121199</v>
      </c>
      <c r="AC530" s="126">
        <v>0.15151515151515199</v>
      </c>
      <c r="AD530" s="126">
        <v>9.0909090909090898E-2</v>
      </c>
      <c r="AE530" s="126">
        <v>6.0606060606060601E-2</v>
      </c>
      <c r="AF530" s="126">
        <v>0</v>
      </c>
      <c r="AG530" s="126">
        <v>0</v>
      </c>
      <c r="AH530" s="126">
        <v>0</v>
      </c>
      <c r="AI530" s="126">
        <v>9.0909090909090898E-2</v>
      </c>
      <c r="AJ530" s="126">
        <v>9.0909090909090898E-2</v>
      </c>
      <c r="AK530" s="126">
        <v>0</v>
      </c>
      <c r="AL530" s="126">
        <v>0</v>
      </c>
      <c r="AM530" s="126"/>
    </row>
    <row r="531" spans="1:39">
      <c r="A531" s="126" t="s">
        <v>1013</v>
      </c>
      <c r="B531" s="126" t="s">
        <v>1014</v>
      </c>
      <c r="C531" s="126" t="s">
        <v>1711</v>
      </c>
      <c r="D531" s="126" t="s">
        <v>17</v>
      </c>
      <c r="E531" s="126">
        <v>3</v>
      </c>
      <c r="F531" s="126">
        <v>1.33</v>
      </c>
      <c r="G531" s="126">
        <v>0.66666666666666696</v>
      </c>
      <c r="H531" s="126">
        <v>0.33333333333333298</v>
      </c>
      <c r="I531" s="126">
        <v>0</v>
      </c>
      <c r="J531" s="126">
        <v>0</v>
      </c>
      <c r="K531" s="126" t="s">
        <v>18</v>
      </c>
      <c r="L531" s="126"/>
      <c r="M531" s="126">
        <v>1</v>
      </c>
      <c r="N531" s="126" t="s">
        <v>31</v>
      </c>
      <c r="O531" s="126" t="s">
        <v>1711</v>
      </c>
      <c r="P531" s="126">
        <v>2</v>
      </c>
      <c r="Q531" s="126" t="s">
        <v>25</v>
      </c>
      <c r="R531" s="126">
        <v>0.995</v>
      </c>
      <c r="S531" s="126" t="s">
        <v>18</v>
      </c>
      <c r="T531" s="126" t="s">
        <v>1710</v>
      </c>
      <c r="U531" s="126"/>
      <c r="V531" s="126"/>
      <c r="W531" s="126" t="s">
        <v>31</v>
      </c>
      <c r="X531" s="126">
        <v>3.0733125000000001</v>
      </c>
      <c r="Y531" s="126">
        <v>160</v>
      </c>
      <c r="Z531" s="126">
        <v>3</v>
      </c>
      <c r="AA531" s="126">
        <v>0.55000000000000004</v>
      </c>
      <c r="AB531" s="126">
        <v>0.125</v>
      </c>
      <c r="AC531" s="126">
        <v>1.8749999999999999E-2</v>
      </c>
      <c r="AD531" s="126">
        <v>8.1250000000000003E-2</v>
      </c>
      <c r="AE531" s="126">
        <v>1.2500000000000001E-2</v>
      </c>
      <c r="AF531" s="126">
        <v>0</v>
      </c>
      <c r="AG531" s="126">
        <v>6.2500000000000003E-3</v>
      </c>
      <c r="AH531" s="126">
        <v>2.5000000000000001E-2</v>
      </c>
      <c r="AI531" s="126">
        <v>0.10625</v>
      </c>
      <c r="AJ531" s="126">
        <v>0.05</v>
      </c>
      <c r="AK531" s="126">
        <v>1.8749999999999999E-2</v>
      </c>
      <c r="AL531" s="126">
        <v>0</v>
      </c>
      <c r="AM531" s="126"/>
    </row>
    <row r="532" spans="1:39">
      <c r="A532" s="126" t="s">
        <v>1015</v>
      </c>
      <c r="B532" s="126" t="s">
        <v>1016</v>
      </c>
      <c r="C532" s="126" t="s">
        <v>1711</v>
      </c>
      <c r="D532" s="126" t="s">
        <v>17</v>
      </c>
      <c r="E532" s="126">
        <v>5</v>
      </c>
      <c r="F532" s="126">
        <v>1.734</v>
      </c>
      <c r="G532" s="126">
        <v>0.8</v>
      </c>
      <c r="H532" s="126">
        <v>0.2</v>
      </c>
      <c r="I532" s="126">
        <v>0</v>
      </c>
      <c r="J532" s="126">
        <v>0</v>
      </c>
      <c r="K532" s="126" t="s">
        <v>18</v>
      </c>
      <c r="L532" s="126"/>
      <c r="M532" s="126">
        <v>3</v>
      </c>
      <c r="N532" s="126" t="s">
        <v>33</v>
      </c>
      <c r="O532" s="126" t="s">
        <v>1895</v>
      </c>
      <c r="P532" s="126">
        <v>2</v>
      </c>
      <c r="Q532" s="126" t="s">
        <v>33</v>
      </c>
      <c r="R532" s="126">
        <v>2.5</v>
      </c>
      <c r="S532" s="126" t="s">
        <v>18</v>
      </c>
      <c r="T532" s="126" t="s">
        <v>1710</v>
      </c>
      <c r="U532" s="126"/>
      <c r="V532" s="126"/>
      <c r="W532" s="126" t="s">
        <v>32</v>
      </c>
      <c r="X532" s="126">
        <v>2.5325242718446601</v>
      </c>
      <c r="Y532" s="126">
        <v>206</v>
      </c>
      <c r="Z532" s="126">
        <v>5</v>
      </c>
      <c r="AA532" s="126">
        <v>0.35922330097087402</v>
      </c>
      <c r="AB532" s="126">
        <v>7.7669902912621394E-2</v>
      </c>
      <c r="AC532" s="126">
        <v>6.3106796116504896E-2</v>
      </c>
      <c r="AD532" s="126">
        <v>7.2815533980582506E-2</v>
      </c>
      <c r="AE532" s="126">
        <v>5.3398058252427202E-2</v>
      </c>
      <c r="AF532" s="126">
        <v>1.94174757281553E-2</v>
      </c>
      <c r="AG532" s="126">
        <v>6.7961165048543701E-2</v>
      </c>
      <c r="AH532" s="126">
        <v>5.8252427184466E-2</v>
      </c>
      <c r="AI532" s="126">
        <v>0.12621359223301001</v>
      </c>
      <c r="AJ532" s="126">
        <v>9.7087378640776698E-2</v>
      </c>
      <c r="AK532" s="126">
        <v>0</v>
      </c>
      <c r="AL532" s="126">
        <v>0</v>
      </c>
      <c r="AM532" s="126"/>
    </row>
    <row r="533" spans="1:39">
      <c r="A533" s="126" t="s">
        <v>1017</v>
      </c>
      <c r="B533" s="126" t="s">
        <v>1018</v>
      </c>
      <c r="C533" s="126" t="s">
        <v>1711</v>
      </c>
      <c r="D533" s="126" t="s">
        <v>17</v>
      </c>
      <c r="E533" s="126">
        <v>8</v>
      </c>
      <c r="F533" s="126">
        <v>1.71428571428571</v>
      </c>
      <c r="G533" s="126">
        <v>0.71428571428571397</v>
      </c>
      <c r="H533" s="126">
        <v>0.14285714285714299</v>
      </c>
      <c r="I533" s="126">
        <v>0.14285714285714299</v>
      </c>
      <c r="J533" s="126">
        <v>1</v>
      </c>
      <c r="K533" s="126" t="s">
        <v>30</v>
      </c>
      <c r="L533" s="126" t="s">
        <v>1725</v>
      </c>
      <c r="M533" s="126">
        <v>4</v>
      </c>
      <c r="N533" s="126" t="s">
        <v>33</v>
      </c>
      <c r="O533" s="126" t="s">
        <v>1894</v>
      </c>
      <c r="P533" s="126">
        <v>2</v>
      </c>
      <c r="Q533" s="126" t="s">
        <v>30</v>
      </c>
      <c r="R533" s="126">
        <v>3.5</v>
      </c>
      <c r="S533" s="126" t="s">
        <v>29</v>
      </c>
      <c r="T533" s="126" t="s">
        <v>1715</v>
      </c>
      <c r="U533" s="126">
        <v>3.67</v>
      </c>
      <c r="V533" s="126"/>
      <c r="W533" s="126" t="s">
        <v>31</v>
      </c>
      <c r="X533" s="126">
        <v>3.0471052631578899</v>
      </c>
      <c r="Y533" s="126">
        <v>228</v>
      </c>
      <c r="Z533" s="126">
        <v>8</v>
      </c>
      <c r="AA533" s="126">
        <v>0.48684210526315802</v>
      </c>
      <c r="AB533" s="126">
        <v>0.100877192982456</v>
      </c>
      <c r="AC533" s="126">
        <v>8.7719298245613996E-3</v>
      </c>
      <c r="AD533" s="126">
        <v>0.17105263157894701</v>
      </c>
      <c r="AE533" s="126">
        <v>4.3859649122806998E-3</v>
      </c>
      <c r="AF533" s="126">
        <v>0</v>
      </c>
      <c r="AG533" s="126">
        <v>6.5789473684210495E-2</v>
      </c>
      <c r="AH533" s="126">
        <v>4.3859649122807001E-2</v>
      </c>
      <c r="AI533" s="126">
        <v>5.2631578947368397E-2</v>
      </c>
      <c r="AJ533" s="126">
        <v>6.5789473684210495E-2</v>
      </c>
      <c r="AK533" s="126">
        <v>0</v>
      </c>
      <c r="AL533" s="126">
        <v>0</v>
      </c>
      <c r="AM533" s="126"/>
    </row>
    <row r="534" spans="1:39">
      <c r="A534" s="126" t="s">
        <v>1019</v>
      </c>
      <c r="B534" s="126" t="s">
        <v>1020</v>
      </c>
      <c r="C534" s="126" t="s">
        <v>1711</v>
      </c>
      <c r="D534" s="126" t="s">
        <v>17</v>
      </c>
      <c r="E534" s="126">
        <v>5</v>
      </c>
      <c r="F534" s="126">
        <v>2.5</v>
      </c>
      <c r="G534" s="126">
        <v>1</v>
      </c>
      <c r="H534" s="126">
        <v>0</v>
      </c>
      <c r="I534" s="126">
        <v>0</v>
      </c>
      <c r="J534" s="126">
        <v>0</v>
      </c>
      <c r="K534" s="126" t="s">
        <v>18</v>
      </c>
      <c r="L534" s="126"/>
      <c r="M534" s="126">
        <v>2</v>
      </c>
      <c r="N534" s="126" t="s">
        <v>30</v>
      </c>
      <c r="O534" s="126" t="s">
        <v>1725</v>
      </c>
      <c r="P534" s="126">
        <v>0</v>
      </c>
      <c r="Q534" s="126" t="s">
        <v>18</v>
      </c>
      <c r="R534" s="126"/>
      <c r="S534" s="126" t="s">
        <v>33</v>
      </c>
      <c r="T534" s="126" t="s">
        <v>1711</v>
      </c>
      <c r="U534" s="126">
        <v>2.3333333333333299</v>
      </c>
      <c r="V534" s="126"/>
      <c r="W534" s="126" t="s">
        <v>32</v>
      </c>
      <c r="X534" s="126">
        <v>2.7916406249999999</v>
      </c>
      <c r="Y534" s="126">
        <v>128</v>
      </c>
      <c r="Z534" s="126">
        <v>5</v>
      </c>
      <c r="AA534" s="126">
        <v>0.421875</v>
      </c>
      <c r="AB534" s="126">
        <v>0</v>
      </c>
      <c r="AC534" s="126">
        <v>0</v>
      </c>
      <c r="AD534" s="126">
        <v>0.2109375</v>
      </c>
      <c r="AE534" s="126">
        <v>7.8125E-3</v>
      </c>
      <c r="AF534" s="126">
        <v>1.5625E-2</v>
      </c>
      <c r="AG534" s="126">
        <v>0.171875</v>
      </c>
      <c r="AH534" s="126">
        <v>5.46875E-2</v>
      </c>
      <c r="AI534" s="126">
        <v>3.125E-2</v>
      </c>
      <c r="AJ534" s="126">
        <v>7.8125E-2</v>
      </c>
      <c r="AK534" s="126">
        <v>7.8125E-3</v>
      </c>
      <c r="AL534" s="126">
        <v>0</v>
      </c>
      <c r="AM534" s="126"/>
    </row>
    <row r="535" spans="1:39">
      <c r="A535" s="126" t="s">
        <v>1021</v>
      </c>
      <c r="B535" s="126" t="s">
        <v>1022</v>
      </c>
      <c r="C535" s="126" t="s">
        <v>1711</v>
      </c>
      <c r="D535" s="126" t="s">
        <v>17</v>
      </c>
      <c r="E535" s="126">
        <v>1</v>
      </c>
      <c r="F535" s="126">
        <v>2</v>
      </c>
      <c r="G535" s="126">
        <v>1</v>
      </c>
      <c r="H535" s="126">
        <v>0</v>
      </c>
      <c r="I535" s="126">
        <v>0</v>
      </c>
      <c r="J535" s="126">
        <v>0</v>
      </c>
      <c r="K535" s="126" t="s">
        <v>18</v>
      </c>
      <c r="L535" s="126"/>
      <c r="M535" s="126">
        <v>0</v>
      </c>
      <c r="N535" s="126" t="s">
        <v>18</v>
      </c>
      <c r="O535" s="126"/>
      <c r="P535" s="126">
        <v>1</v>
      </c>
      <c r="Q535" s="126" t="s">
        <v>21</v>
      </c>
      <c r="R535" s="126">
        <v>2</v>
      </c>
      <c r="S535" s="126" t="s">
        <v>18</v>
      </c>
      <c r="T535" s="126" t="s">
        <v>1710</v>
      </c>
      <c r="U535" s="126"/>
      <c r="V535" s="126"/>
      <c r="W535" s="126" t="s">
        <v>30</v>
      </c>
      <c r="X535" s="126">
        <v>3.2410638297872301</v>
      </c>
      <c r="Y535" s="126">
        <v>47</v>
      </c>
      <c r="Z535" s="126">
        <v>1</v>
      </c>
      <c r="AA535" s="126">
        <v>0.59574468085106402</v>
      </c>
      <c r="AB535" s="126">
        <v>0</v>
      </c>
      <c r="AC535" s="126">
        <v>2.1276595744680899E-2</v>
      </c>
      <c r="AD535" s="126">
        <v>0.23404255319148901</v>
      </c>
      <c r="AE535" s="126">
        <v>0</v>
      </c>
      <c r="AF535" s="126">
        <v>0</v>
      </c>
      <c r="AG535" s="126">
        <v>0</v>
      </c>
      <c r="AH535" s="126">
        <v>0</v>
      </c>
      <c r="AI535" s="126">
        <v>4.2553191489361701E-2</v>
      </c>
      <c r="AJ535" s="126">
        <v>6.3829787234042604E-2</v>
      </c>
      <c r="AK535" s="126">
        <v>4.2553191489361701E-2</v>
      </c>
      <c r="AL535" s="126">
        <v>0</v>
      </c>
      <c r="AM535" s="126"/>
    </row>
    <row r="536" spans="1:39">
      <c r="A536" s="126" t="s">
        <v>1023</v>
      </c>
      <c r="B536" s="126" t="s">
        <v>1024</v>
      </c>
      <c r="C536" s="126" t="s">
        <v>1715</v>
      </c>
      <c r="D536" s="126" t="s">
        <v>17</v>
      </c>
      <c r="E536" s="126">
        <v>4</v>
      </c>
      <c r="F536" s="126">
        <v>-4.9549549549549599E-2</v>
      </c>
      <c r="G536" s="126">
        <v>0</v>
      </c>
      <c r="H536" s="126">
        <v>0.5</v>
      </c>
      <c r="I536" s="126">
        <v>0.5</v>
      </c>
      <c r="J536" s="126">
        <v>0</v>
      </c>
      <c r="K536" s="126" t="s">
        <v>18</v>
      </c>
      <c r="L536" s="126"/>
      <c r="M536" s="126">
        <v>0</v>
      </c>
      <c r="N536" s="126" t="s">
        <v>18</v>
      </c>
      <c r="O536" s="126"/>
      <c r="P536" s="126">
        <v>1</v>
      </c>
      <c r="Q536" s="126" t="s">
        <v>18</v>
      </c>
      <c r="R536" s="126">
        <v>0</v>
      </c>
      <c r="S536" s="126" t="s">
        <v>21</v>
      </c>
      <c r="T536" s="126" t="s">
        <v>1712</v>
      </c>
      <c r="U536" s="126">
        <v>2</v>
      </c>
      <c r="V536" s="126"/>
      <c r="W536" s="126" t="s">
        <v>30</v>
      </c>
      <c r="X536" s="126">
        <v>3.1746496815286598</v>
      </c>
      <c r="Y536" s="126">
        <v>157</v>
      </c>
      <c r="Z536" s="126">
        <v>4</v>
      </c>
      <c r="AA536" s="126">
        <v>0.41401273885350298</v>
      </c>
      <c r="AB536" s="126">
        <v>0.178343949044586</v>
      </c>
      <c r="AC536" s="126">
        <v>6.3694267515923594E-2</v>
      </c>
      <c r="AD536" s="126">
        <v>0.13375796178343899</v>
      </c>
      <c r="AE536" s="126">
        <v>5.0955414012738898E-2</v>
      </c>
      <c r="AF536" s="126">
        <v>0</v>
      </c>
      <c r="AG536" s="126">
        <v>5.7324840764331197E-2</v>
      </c>
      <c r="AH536" s="126">
        <v>0</v>
      </c>
      <c r="AI536" s="126">
        <v>3.1847133757961797E-2</v>
      </c>
      <c r="AJ536" s="126">
        <v>6.3694267515923594E-2</v>
      </c>
      <c r="AK536" s="126">
        <v>0</v>
      </c>
      <c r="AL536" s="126">
        <v>0</v>
      </c>
      <c r="AM536" s="126"/>
    </row>
    <row r="537" spans="1:39">
      <c r="A537" s="126" t="s">
        <v>1025</v>
      </c>
      <c r="B537" s="126" t="s">
        <v>1026</v>
      </c>
      <c r="C537" s="126" t="s">
        <v>1715</v>
      </c>
      <c r="D537" s="126" t="s">
        <v>17</v>
      </c>
      <c r="E537" s="126">
        <v>2</v>
      </c>
      <c r="F537" s="126">
        <v>4</v>
      </c>
      <c r="G537" s="126">
        <v>1</v>
      </c>
      <c r="H537" s="126">
        <v>0</v>
      </c>
      <c r="I537" s="126">
        <v>0</v>
      </c>
      <c r="J537" s="126">
        <v>0</v>
      </c>
      <c r="K537" s="126" t="s">
        <v>18</v>
      </c>
      <c r="L537" s="126"/>
      <c r="M537" s="126">
        <v>0</v>
      </c>
      <c r="N537" s="126" t="s">
        <v>18</v>
      </c>
      <c r="O537" s="126"/>
      <c r="P537" s="126">
        <v>1</v>
      </c>
      <c r="Q537" s="126" t="s">
        <v>28</v>
      </c>
      <c r="R537" s="126">
        <v>4</v>
      </c>
      <c r="S537" s="126" t="s">
        <v>18</v>
      </c>
      <c r="T537" s="126" t="s">
        <v>1715</v>
      </c>
      <c r="U537" s="126">
        <v>0</v>
      </c>
      <c r="V537" s="126"/>
      <c r="W537" s="126" t="s">
        <v>30</v>
      </c>
      <c r="X537" s="126">
        <v>3.2980645161290294</v>
      </c>
      <c r="Y537" s="126">
        <v>93</v>
      </c>
      <c r="Z537" s="126">
        <v>2</v>
      </c>
      <c r="AA537" s="126">
        <v>0.45161290322580599</v>
      </c>
      <c r="AB537" s="126">
        <v>0.236559139784946</v>
      </c>
      <c r="AC537" s="126">
        <v>6.4516129032258104E-2</v>
      </c>
      <c r="AD537" s="126">
        <v>9.6774193548387094E-2</v>
      </c>
      <c r="AE537" s="126">
        <v>1.0752688172042999E-2</v>
      </c>
      <c r="AF537" s="126">
        <v>1.0752688172042999E-2</v>
      </c>
      <c r="AG537" s="126">
        <v>2.1505376344085999E-2</v>
      </c>
      <c r="AH537" s="126">
        <v>2.1505376344085999E-2</v>
      </c>
      <c r="AI537" s="126">
        <v>4.3010752688171998E-2</v>
      </c>
      <c r="AJ537" s="126">
        <v>4.3010752688171998E-2</v>
      </c>
      <c r="AK537" s="126">
        <v>0</v>
      </c>
      <c r="AL537" s="126">
        <v>0</v>
      </c>
      <c r="AM537" s="126"/>
    </row>
    <row r="538" spans="1:39">
      <c r="A538" s="126" t="s">
        <v>1027</v>
      </c>
      <c r="B538" s="126" t="s">
        <v>1028</v>
      </c>
      <c r="C538" s="126" t="s">
        <v>1711</v>
      </c>
      <c r="D538" s="126" t="s">
        <v>17</v>
      </c>
      <c r="E538" s="126">
        <v>3</v>
      </c>
      <c r="F538" s="126">
        <v>2.335</v>
      </c>
      <c r="G538" s="126">
        <v>1</v>
      </c>
      <c r="H538" s="126">
        <v>0</v>
      </c>
      <c r="I538" s="126">
        <v>0</v>
      </c>
      <c r="J538" s="126">
        <v>0</v>
      </c>
      <c r="K538" s="126" t="s">
        <v>18</v>
      </c>
      <c r="L538" s="126"/>
      <c r="M538" s="126">
        <v>0</v>
      </c>
      <c r="N538" s="126" t="s">
        <v>18</v>
      </c>
      <c r="O538" s="126"/>
      <c r="P538" s="126">
        <v>2</v>
      </c>
      <c r="Q538" s="126" t="s">
        <v>33</v>
      </c>
      <c r="R538" s="126">
        <v>2.335</v>
      </c>
      <c r="S538" s="126" t="s">
        <v>18</v>
      </c>
      <c r="T538" s="126" t="s">
        <v>1715</v>
      </c>
      <c r="U538" s="126">
        <v>0</v>
      </c>
      <c r="V538" s="126"/>
      <c r="W538" s="126" t="s">
        <v>30</v>
      </c>
      <c r="X538" s="126">
        <v>3.20051813471503</v>
      </c>
      <c r="Y538" s="126">
        <v>193</v>
      </c>
      <c r="Z538" s="126">
        <v>3</v>
      </c>
      <c r="AA538" s="126">
        <v>0.49222797927461098</v>
      </c>
      <c r="AB538" s="126">
        <v>0.15025906735751299</v>
      </c>
      <c r="AC538" s="126">
        <v>7.7720207253885995E-2</v>
      </c>
      <c r="AD538" s="126">
        <v>7.2538860103626895E-2</v>
      </c>
      <c r="AE538" s="126">
        <v>1.55440414507772E-2</v>
      </c>
      <c r="AF538" s="126">
        <v>3.6269430051813503E-2</v>
      </c>
      <c r="AG538" s="126">
        <v>3.10880829015544E-2</v>
      </c>
      <c r="AH538" s="126">
        <v>1.55440414507772E-2</v>
      </c>
      <c r="AI538" s="126">
        <v>5.1813471502590698E-2</v>
      </c>
      <c r="AJ538" s="126">
        <v>5.6994818652849701E-2</v>
      </c>
      <c r="AK538" s="126">
        <v>0</v>
      </c>
      <c r="AL538" s="126">
        <v>0</v>
      </c>
      <c r="AM538" s="126"/>
    </row>
    <row r="539" spans="1:39">
      <c r="A539" s="126" t="s">
        <v>1029</v>
      </c>
      <c r="B539" s="126" t="s">
        <v>1030</v>
      </c>
      <c r="C539" s="126" t="s">
        <v>1711</v>
      </c>
      <c r="D539" s="126" t="s">
        <v>17</v>
      </c>
      <c r="E539" s="126">
        <v>1</v>
      </c>
      <c r="F539" s="126">
        <v>4</v>
      </c>
      <c r="G539" s="126">
        <v>1</v>
      </c>
      <c r="H539" s="126">
        <v>0</v>
      </c>
      <c r="I539" s="126">
        <v>0</v>
      </c>
      <c r="J539" s="126">
        <v>0</v>
      </c>
      <c r="K539" s="126" t="s">
        <v>18</v>
      </c>
      <c r="L539" s="126"/>
      <c r="M539" s="126">
        <v>0</v>
      </c>
      <c r="N539" s="126" t="s">
        <v>18</v>
      </c>
      <c r="O539" s="126"/>
      <c r="P539" s="126">
        <v>1</v>
      </c>
      <c r="Q539" s="126" t="s">
        <v>28</v>
      </c>
      <c r="R539" s="126">
        <v>4</v>
      </c>
      <c r="S539" s="126" t="s">
        <v>18</v>
      </c>
      <c r="T539" s="126" t="s">
        <v>1710</v>
      </c>
      <c r="U539" s="126"/>
      <c r="V539" s="126"/>
      <c r="W539" s="126" t="s">
        <v>33</v>
      </c>
      <c r="X539" s="126">
        <v>2.2912499999999998</v>
      </c>
      <c r="Y539" s="126">
        <v>32</v>
      </c>
      <c r="Z539" s="126">
        <v>1</v>
      </c>
      <c r="AA539" s="126">
        <v>0.25</v>
      </c>
      <c r="AB539" s="126">
        <v>3.125E-2</v>
      </c>
      <c r="AC539" s="126">
        <v>0.125</v>
      </c>
      <c r="AD539" s="126">
        <v>6.25E-2</v>
      </c>
      <c r="AE539" s="126">
        <v>3.125E-2</v>
      </c>
      <c r="AF539" s="126">
        <v>6.25E-2</v>
      </c>
      <c r="AG539" s="126">
        <v>0.15625</v>
      </c>
      <c r="AH539" s="126">
        <v>3.125E-2</v>
      </c>
      <c r="AI539" s="126">
        <v>9.375E-2</v>
      </c>
      <c r="AJ539" s="126">
        <v>0.15625</v>
      </c>
      <c r="AK539" s="126">
        <v>0</v>
      </c>
      <c r="AL539" s="126">
        <v>0</v>
      </c>
      <c r="AM539" s="126"/>
    </row>
    <row r="540" spans="1:39">
      <c r="A540" s="126" t="s">
        <v>1031</v>
      </c>
      <c r="B540" s="126" t="s">
        <v>1032</v>
      </c>
      <c r="C540" s="126" t="s">
        <v>1715</v>
      </c>
      <c r="D540" s="126" t="s">
        <v>17</v>
      </c>
      <c r="E540" s="126">
        <v>3</v>
      </c>
      <c r="F540" s="126">
        <v>2.4993757802746601</v>
      </c>
      <c r="G540" s="126">
        <v>1</v>
      </c>
      <c r="H540" s="126">
        <v>0</v>
      </c>
      <c r="I540" s="126">
        <v>0</v>
      </c>
      <c r="J540" s="126">
        <v>0</v>
      </c>
      <c r="K540" s="126" t="s">
        <v>18</v>
      </c>
      <c r="L540" s="126"/>
      <c r="M540" s="126">
        <v>0</v>
      </c>
      <c r="N540" s="126" t="s">
        <v>18</v>
      </c>
      <c r="O540" s="126"/>
      <c r="P540" s="126">
        <v>2</v>
      </c>
      <c r="Q540" s="126" t="s">
        <v>30</v>
      </c>
      <c r="R540" s="126">
        <v>3.5</v>
      </c>
      <c r="S540" s="126" t="s">
        <v>18</v>
      </c>
      <c r="T540" s="126" t="s">
        <v>1710</v>
      </c>
      <c r="U540" s="126"/>
      <c r="V540" s="126"/>
      <c r="W540" s="126" t="s">
        <v>30</v>
      </c>
      <c r="X540" s="126">
        <v>3.2452212389380501</v>
      </c>
      <c r="Y540" s="126">
        <v>226</v>
      </c>
      <c r="Z540" s="126">
        <v>3</v>
      </c>
      <c r="AA540" s="126">
        <v>0.54424778761061898</v>
      </c>
      <c r="AB540" s="126">
        <v>0.119469026548673</v>
      </c>
      <c r="AC540" s="126">
        <v>5.3097345132743397E-2</v>
      </c>
      <c r="AD540" s="126">
        <v>8.4070796460176997E-2</v>
      </c>
      <c r="AE540" s="126">
        <v>5.3097345132743397E-2</v>
      </c>
      <c r="AF540" s="126">
        <v>4.4247787610619503E-3</v>
      </c>
      <c r="AG540" s="126">
        <v>2.21238938053097E-2</v>
      </c>
      <c r="AH540" s="126">
        <v>4.4247787610619503E-3</v>
      </c>
      <c r="AI540" s="126">
        <v>7.5221238938053103E-2</v>
      </c>
      <c r="AJ540" s="126">
        <v>3.5398230088495602E-2</v>
      </c>
      <c r="AK540" s="126">
        <v>0</v>
      </c>
      <c r="AL540" s="126">
        <v>0</v>
      </c>
      <c r="AM540" s="126"/>
    </row>
    <row r="541" spans="1:39">
      <c r="A541" s="126" t="s">
        <v>1033</v>
      </c>
      <c r="B541" s="126" t="s">
        <v>1034</v>
      </c>
      <c r="C541" s="126" t="s">
        <v>1715</v>
      </c>
      <c r="D541" s="126" t="s">
        <v>17</v>
      </c>
      <c r="E541" s="126">
        <v>2</v>
      </c>
      <c r="F541" s="126">
        <v>1.6683333333333299</v>
      </c>
      <c r="G541" s="126">
        <v>0.5</v>
      </c>
      <c r="H541" s="126">
        <v>0</v>
      </c>
      <c r="I541" s="126">
        <v>0.5</v>
      </c>
      <c r="J541" s="126">
        <v>0</v>
      </c>
      <c r="K541" s="126" t="s">
        <v>18</v>
      </c>
      <c r="L541" s="126"/>
      <c r="M541" s="126">
        <v>0</v>
      </c>
      <c r="N541" s="126" t="s">
        <v>18</v>
      </c>
      <c r="O541" s="126"/>
      <c r="P541" s="126">
        <v>1</v>
      </c>
      <c r="Q541" s="126" t="s">
        <v>28</v>
      </c>
      <c r="R541" s="126">
        <v>4</v>
      </c>
      <c r="S541" s="126" t="s">
        <v>18</v>
      </c>
      <c r="T541" s="126" t="s">
        <v>1710</v>
      </c>
      <c r="U541" s="126"/>
      <c r="V541" s="126"/>
      <c r="W541" s="126" t="s">
        <v>30</v>
      </c>
      <c r="X541" s="126">
        <v>3.4021276595744694</v>
      </c>
      <c r="Y541" s="126">
        <v>141</v>
      </c>
      <c r="Z541" s="126">
        <v>2</v>
      </c>
      <c r="AA541" s="126">
        <v>0.60992907801418395</v>
      </c>
      <c r="AB541" s="126">
        <v>0.120567375886525</v>
      </c>
      <c r="AC541" s="126">
        <v>4.9645390070922002E-2</v>
      </c>
      <c r="AD541" s="126">
        <v>9.2198581560283696E-2</v>
      </c>
      <c r="AE541" s="126">
        <v>7.09219858156028E-3</v>
      </c>
      <c r="AF541" s="126">
        <v>7.09219858156028E-3</v>
      </c>
      <c r="AG541" s="126">
        <v>2.1276595744680899E-2</v>
      </c>
      <c r="AH541" s="126">
        <v>0</v>
      </c>
      <c r="AI541" s="126">
        <v>6.3829787234042604E-2</v>
      </c>
      <c r="AJ541" s="126">
        <v>2.1276595744680899E-2</v>
      </c>
      <c r="AK541" s="126">
        <v>0</v>
      </c>
      <c r="AL541" s="126">
        <v>0</v>
      </c>
      <c r="AM541" s="126"/>
    </row>
    <row r="542" spans="1:39">
      <c r="A542" s="126" t="s">
        <v>1035</v>
      </c>
      <c r="B542" s="126" t="s">
        <v>1036</v>
      </c>
      <c r="C542" s="126" t="s">
        <v>1715</v>
      </c>
      <c r="D542" s="126" t="s">
        <v>17</v>
      </c>
      <c r="E542" s="126">
        <v>0</v>
      </c>
      <c r="F542" s="126"/>
      <c r="G542" s="126"/>
      <c r="H542" s="126"/>
      <c r="I542" s="126"/>
      <c r="J542" s="126">
        <v>0</v>
      </c>
      <c r="K542" s="126" t="s">
        <v>18</v>
      </c>
      <c r="L542" s="126"/>
      <c r="M542" s="126">
        <v>0</v>
      </c>
      <c r="N542" s="126" t="s">
        <v>18</v>
      </c>
      <c r="O542" s="126"/>
      <c r="P542" s="126">
        <v>0</v>
      </c>
      <c r="Q542" s="126" t="s">
        <v>18</v>
      </c>
      <c r="R542" s="126"/>
      <c r="S542" s="126" t="s">
        <v>18</v>
      </c>
      <c r="T542" s="126" t="s">
        <v>1710</v>
      </c>
      <c r="U542" s="126"/>
      <c r="V542" s="126"/>
      <c r="W542" s="126" t="s">
        <v>29</v>
      </c>
      <c r="X542" s="126">
        <v>3.5957333333333299</v>
      </c>
      <c r="Y542" s="126">
        <v>75</v>
      </c>
      <c r="Z542" s="126"/>
      <c r="AA542" s="126">
        <v>0.66666666666666696</v>
      </c>
      <c r="AB542" s="126">
        <v>9.3333333333333296E-2</v>
      </c>
      <c r="AC542" s="126">
        <v>5.3333333333333302E-2</v>
      </c>
      <c r="AD542" s="126">
        <v>0.10666666666666701</v>
      </c>
      <c r="AE542" s="126">
        <v>1.3333333333333299E-2</v>
      </c>
      <c r="AF542" s="126">
        <v>0</v>
      </c>
      <c r="AG542" s="126">
        <v>2.66666666666667E-2</v>
      </c>
      <c r="AH542" s="126">
        <v>0</v>
      </c>
      <c r="AI542" s="126">
        <v>2.66666666666667E-2</v>
      </c>
      <c r="AJ542" s="126">
        <v>1.3333333333333299E-2</v>
      </c>
      <c r="AK542" s="126">
        <v>0</v>
      </c>
      <c r="AL542" s="126">
        <v>0</v>
      </c>
      <c r="AM542" s="126"/>
    </row>
    <row r="543" spans="1:39">
      <c r="A543" s="126" t="s">
        <v>1037</v>
      </c>
      <c r="B543" s="126" t="s">
        <v>1038</v>
      </c>
      <c r="C543" s="126" t="s">
        <v>1715</v>
      </c>
      <c r="D543" s="126" t="s">
        <v>17</v>
      </c>
      <c r="E543" s="126">
        <v>1</v>
      </c>
      <c r="F543" s="126">
        <v>0.223333333333333</v>
      </c>
      <c r="G543" s="126">
        <v>1</v>
      </c>
      <c r="H543" s="126">
        <v>0</v>
      </c>
      <c r="I543" s="126">
        <v>0</v>
      </c>
      <c r="J543" s="126">
        <v>0</v>
      </c>
      <c r="K543" s="126" t="s">
        <v>18</v>
      </c>
      <c r="L543" s="126"/>
      <c r="M543" s="126">
        <v>0</v>
      </c>
      <c r="N543" s="126" t="s">
        <v>18</v>
      </c>
      <c r="O543" s="126"/>
      <c r="P543" s="126">
        <v>0</v>
      </c>
      <c r="Q543" s="126" t="s">
        <v>18</v>
      </c>
      <c r="R543" s="126"/>
      <c r="S543" s="126" t="s">
        <v>18</v>
      </c>
      <c r="T543" s="126" t="s">
        <v>1710</v>
      </c>
      <c r="U543" s="126"/>
      <c r="V543" s="126"/>
      <c r="W543" s="126" t="s">
        <v>29</v>
      </c>
      <c r="X543" s="126">
        <v>3.8021875000000001</v>
      </c>
      <c r="Y543" s="126">
        <v>32</v>
      </c>
      <c r="Z543" s="126">
        <v>1</v>
      </c>
      <c r="AA543" s="126">
        <v>0.84375</v>
      </c>
      <c r="AB543" s="126">
        <v>6.25E-2</v>
      </c>
      <c r="AC543" s="126">
        <v>3.125E-2</v>
      </c>
      <c r="AD543" s="126">
        <v>3.125E-2</v>
      </c>
      <c r="AE543" s="126">
        <v>0</v>
      </c>
      <c r="AF543" s="126">
        <v>0</v>
      </c>
      <c r="AG543" s="126">
        <v>0</v>
      </c>
      <c r="AH543" s="126">
        <v>0</v>
      </c>
      <c r="AI543" s="126">
        <v>3.125E-2</v>
      </c>
      <c r="AJ543" s="126">
        <v>0</v>
      </c>
      <c r="AK543" s="126">
        <v>0</v>
      </c>
      <c r="AL543" s="126">
        <v>0</v>
      </c>
      <c r="AM543" s="126"/>
    </row>
    <row r="544" spans="1:39">
      <c r="A544" s="126" t="s">
        <v>1039</v>
      </c>
      <c r="B544" s="126" t="s">
        <v>1040</v>
      </c>
      <c r="C544" s="126" t="s">
        <v>1715</v>
      </c>
      <c r="D544" s="126" t="s">
        <v>17</v>
      </c>
      <c r="E544" s="126">
        <v>6</v>
      </c>
      <c r="F544" s="126">
        <v>1.38888888888889E-2</v>
      </c>
      <c r="G544" s="126">
        <v>0.16666666666666699</v>
      </c>
      <c r="H544" s="126">
        <v>0.66666666666666696</v>
      </c>
      <c r="I544" s="126">
        <v>0.16666666666666699</v>
      </c>
      <c r="J544" s="126">
        <v>0</v>
      </c>
      <c r="K544" s="126" t="s">
        <v>18</v>
      </c>
      <c r="L544" s="126"/>
      <c r="M544" s="126">
        <v>0</v>
      </c>
      <c r="N544" s="126" t="s">
        <v>18</v>
      </c>
      <c r="O544" s="126"/>
      <c r="P544" s="126">
        <v>0</v>
      </c>
      <c r="Q544" s="126" t="s">
        <v>18</v>
      </c>
      <c r="R544" s="126"/>
      <c r="S544" s="126" t="s">
        <v>18</v>
      </c>
      <c r="T544" s="126" t="s">
        <v>1710</v>
      </c>
      <c r="U544" s="126"/>
      <c r="V544" s="126"/>
      <c r="W544" s="126" t="s">
        <v>29</v>
      </c>
      <c r="X544" s="126">
        <v>3.7843137254902</v>
      </c>
      <c r="Y544" s="126">
        <v>51</v>
      </c>
      <c r="Z544" s="126">
        <v>6</v>
      </c>
      <c r="AA544" s="126">
        <v>0.90196078431372595</v>
      </c>
      <c r="AB544" s="126">
        <v>0</v>
      </c>
      <c r="AC544" s="126">
        <v>0</v>
      </c>
      <c r="AD544" s="126">
        <v>5.8823529411764698E-2</v>
      </c>
      <c r="AE544" s="126">
        <v>0</v>
      </c>
      <c r="AF544" s="126">
        <v>0</v>
      </c>
      <c r="AG544" s="126">
        <v>0</v>
      </c>
      <c r="AH544" s="126">
        <v>0</v>
      </c>
      <c r="AI544" s="126">
        <v>1.9607843137254905E-2</v>
      </c>
      <c r="AJ544" s="126">
        <v>1.9607843137254905E-2</v>
      </c>
      <c r="AK544" s="126">
        <v>0</v>
      </c>
      <c r="AL544" s="126">
        <v>0</v>
      </c>
      <c r="AM544" s="126"/>
    </row>
    <row r="545" spans="1:39">
      <c r="A545" s="126" t="s">
        <v>1041</v>
      </c>
      <c r="B545" s="126" t="s">
        <v>1042</v>
      </c>
      <c r="C545" s="126" t="s">
        <v>1715</v>
      </c>
      <c r="D545" s="126" t="s">
        <v>17</v>
      </c>
      <c r="E545" s="126">
        <v>1</v>
      </c>
      <c r="F545" s="126">
        <v>0</v>
      </c>
      <c r="G545" s="126">
        <v>0</v>
      </c>
      <c r="H545" s="126">
        <v>1</v>
      </c>
      <c r="I545" s="126">
        <v>0</v>
      </c>
      <c r="J545" s="126">
        <v>0</v>
      </c>
      <c r="K545" s="126" t="s">
        <v>18</v>
      </c>
      <c r="L545" s="126"/>
      <c r="M545" s="126">
        <v>0</v>
      </c>
      <c r="N545" s="126" t="s">
        <v>18</v>
      </c>
      <c r="O545" s="126"/>
      <c r="P545" s="126">
        <v>0</v>
      </c>
      <c r="Q545" s="126" t="s">
        <v>18</v>
      </c>
      <c r="R545" s="126"/>
      <c r="S545" s="126" t="s">
        <v>18</v>
      </c>
      <c r="T545" s="126" t="s">
        <v>1710</v>
      </c>
      <c r="U545" s="126"/>
      <c r="V545" s="126"/>
      <c r="W545" s="126" t="s">
        <v>29</v>
      </c>
      <c r="X545" s="126">
        <v>3.8181818181818201</v>
      </c>
      <c r="Y545" s="126">
        <v>22</v>
      </c>
      <c r="Z545" s="126">
        <v>1</v>
      </c>
      <c r="AA545" s="126">
        <v>0.95454545454545503</v>
      </c>
      <c r="AB545" s="126">
        <v>0</v>
      </c>
      <c r="AC545" s="126">
        <v>0</v>
      </c>
      <c r="AD545" s="126">
        <v>0</v>
      </c>
      <c r="AE545" s="126">
        <v>0</v>
      </c>
      <c r="AF545" s="126">
        <v>0</v>
      </c>
      <c r="AG545" s="126">
        <v>0</v>
      </c>
      <c r="AH545" s="126">
        <v>0</v>
      </c>
      <c r="AI545" s="126">
        <v>4.5454545454545497E-2</v>
      </c>
      <c r="AJ545" s="126">
        <v>0</v>
      </c>
      <c r="AK545" s="126">
        <v>0</v>
      </c>
      <c r="AL545" s="126">
        <v>0</v>
      </c>
      <c r="AM545" s="126"/>
    </row>
    <row r="546" spans="1:39">
      <c r="A546" s="126" t="s">
        <v>1043</v>
      </c>
      <c r="B546" s="126" t="s">
        <v>1044</v>
      </c>
      <c r="C546" s="126" t="s">
        <v>1715</v>
      </c>
      <c r="D546" s="126" t="s">
        <v>17</v>
      </c>
      <c r="E546" s="126">
        <v>1</v>
      </c>
      <c r="F546" s="126">
        <v>0</v>
      </c>
      <c r="G546" s="126">
        <v>0</v>
      </c>
      <c r="H546" s="126">
        <v>1</v>
      </c>
      <c r="I546" s="126">
        <v>0</v>
      </c>
      <c r="J546" s="126">
        <v>0</v>
      </c>
      <c r="K546" s="126" t="s">
        <v>18</v>
      </c>
      <c r="L546" s="126"/>
      <c r="M546" s="126">
        <v>0</v>
      </c>
      <c r="N546" s="126" t="s">
        <v>18</v>
      </c>
      <c r="O546" s="126"/>
      <c r="P546" s="126">
        <v>0</v>
      </c>
      <c r="Q546" s="126" t="s">
        <v>18</v>
      </c>
      <c r="R546" s="126"/>
      <c r="S546" s="126" t="s">
        <v>18</v>
      </c>
      <c r="T546" s="126" t="s">
        <v>1710</v>
      </c>
      <c r="U546" s="126"/>
      <c r="V546" s="126"/>
      <c r="W546" s="126" t="s">
        <v>29</v>
      </c>
      <c r="X546" s="126">
        <v>3.8333333333333295</v>
      </c>
      <c r="Y546" s="126">
        <v>18</v>
      </c>
      <c r="Z546" s="126">
        <v>1</v>
      </c>
      <c r="AA546" s="126">
        <v>0.83333333333333315</v>
      </c>
      <c r="AB546" s="126">
        <v>0</v>
      </c>
      <c r="AC546" s="126">
        <v>0</v>
      </c>
      <c r="AD546" s="126">
        <v>0.16666666666666699</v>
      </c>
      <c r="AE546" s="126">
        <v>0</v>
      </c>
      <c r="AF546" s="126">
        <v>0</v>
      </c>
      <c r="AG546" s="126">
        <v>0</v>
      </c>
      <c r="AH546" s="126">
        <v>0</v>
      </c>
      <c r="AI546" s="126">
        <v>0</v>
      </c>
      <c r="AJ546" s="126">
        <v>0</v>
      </c>
      <c r="AK546" s="126">
        <v>0</v>
      </c>
      <c r="AL546" s="126">
        <v>0</v>
      </c>
      <c r="AM546" s="126"/>
    </row>
    <row r="547" spans="1:39">
      <c r="A547" s="126" t="s">
        <v>1045</v>
      </c>
      <c r="B547" s="126" t="s">
        <v>1046</v>
      </c>
      <c r="C547" s="126" t="s">
        <v>1715</v>
      </c>
      <c r="D547" s="126" t="s">
        <v>17</v>
      </c>
      <c r="E547" s="126">
        <v>1</v>
      </c>
      <c r="F547" s="126">
        <v>0</v>
      </c>
      <c r="G547" s="126">
        <v>0</v>
      </c>
      <c r="H547" s="126">
        <v>1</v>
      </c>
      <c r="I547" s="126">
        <v>0</v>
      </c>
      <c r="J547" s="126">
        <v>0</v>
      </c>
      <c r="K547" s="126" t="s">
        <v>18</v>
      </c>
      <c r="L547" s="126"/>
      <c r="M547" s="126">
        <v>0</v>
      </c>
      <c r="N547" s="126" t="s">
        <v>18</v>
      </c>
      <c r="O547" s="126"/>
      <c r="P547" s="126">
        <v>0</v>
      </c>
      <c r="Q547" s="126" t="s">
        <v>18</v>
      </c>
      <c r="R547" s="126"/>
      <c r="S547" s="126" t="s">
        <v>18</v>
      </c>
      <c r="T547" s="126" t="s">
        <v>1710</v>
      </c>
      <c r="U547" s="126"/>
      <c r="V547" s="126"/>
      <c r="W547" s="126" t="s">
        <v>31</v>
      </c>
      <c r="X547" s="126">
        <v>3</v>
      </c>
      <c r="Y547" s="126">
        <v>6</v>
      </c>
      <c r="Z547" s="126">
        <v>1</v>
      </c>
      <c r="AA547" s="126">
        <v>0.66666666666666696</v>
      </c>
      <c r="AB547" s="126">
        <v>0</v>
      </c>
      <c r="AC547" s="126">
        <v>0</v>
      </c>
      <c r="AD547" s="126">
        <v>0</v>
      </c>
      <c r="AE547" s="126">
        <v>0</v>
      </c>
      <c r="AF547" s="126">
        <v>0</v>
      </c>
      <c r="AG547" s="126">
        <v>0.16666666666666699</v>
      </c>
      <c r="AH547" s="126">
        <v>0</v>
      </c>
      <c r="AI547" s="126">
        <v>0</v>
      </c>
      <c r="AJ547" s="126">
        <v>0.16666666666666699</v>
      </c>
      <c r="AK547" s="126">
        <v>0</v>
      </c>
      <c r="AL547" s="126">
        <v>0</v>
      </c>
      <c r="AM547" s="126"/>
    </row>
    <row r="548" spans="1:39">
      <c r="A548" s="126" t="s">
        <v>1047</v>
      </c>
      <c r="B548" s="126" t="s">
        <v>1048</v>
      </c>
      <c r="C548" s="126" t="s">
        <v>1711</v>
      </c>
      <c r="D548" s="126" t="s">
        <v>17</v>
      </c>
      <c r="E548" s="126">
        <v>1</v>
      </c>
      <c r="F548" s="126">
        <v>1.67</v>
      </c>
      <c r="G548" s="126">
        <v>1</v>
      </c>
      <c r="H548" s="126">
        <v>0</v>
      </c>
      <c r="I548" s="126">
        <v>0</v>
      </c>
      <c r="J548" s="126">
        <v>0</v>
      </c>
      <c r="K548" s="126" t="s">
        <v>18</v>
      </c>
      <c r="L548" s="126"/>
      <c r="M548" s="126">
        <v>1</v>
      </c>
      <c r="N548" s="126" t="s">
        <v>32</v>
      </c>
      <c r="O548" s="126" t="s">
        <v>1789</v>
      </c>
      <c r="P548" s="126">
        <v>0</v>
      </c>
      <c r="Q548" s="126" t="s">
        <v>18</v>
      </c>
      <c r="R548" s="126"/>
      <c r="S548" s="126" t="s">
        <v>18</v>
      </c>
      <c r="T548" s="126" t="s">
        <v>1710</v>
      </c>
      <c r="U548" s="126"/>
      <c r="V548" s="126"/>
      <c r="W548" s="126" t="s">
        <v>31</v>
      </c>
      <c r="X548" s="126">
        <v>3.1534751773049701</v>
      </c>
      <c r="Y548" s="126">
        <v>141</v>
      </c>
      <c r="Z548" s="126">
        <v>1</v>
      </c>
      <c r="AA548" s="126">
        <v>0.53900709219858201</v>
      </c>
      <c r="AB548" s="126">
        <v>1.41843971631206E-2</v>
      </c>
      <c r="AC548" s="126">
        <v>9.9290780141844004E-2</v>
      </c>
      <c r="AD548" s="126">
        <v>7.8014184397163094E-2</v>
      </c>
      <c r="AE548" s="126">
        <v>4.9645390070922002E-2</v>
      </c>
      <c r="AF548" s="126">
        <v>2.1276595744680899E-2</v>
      </c>
      <c r="AG548" s="126">
        <v>7.09219858156028E-2</v>
      </c>
      <c r="AH548" s="126">
        <v>5.6737588652482303E-2</v>
      </c>
      <c r="AI548" s="126">
        <v>4.2553191489361701E-2</v>
      </c>
      <c r="AJ548" s="126">
        <v>1.41843971631206E-2</v>
      </c>
      <c r="AK548" s="126">
        <v>0</v>
      </c>
      <c r="AL548" s="126">
        <v>0</v>
      </c>
      <c r="AM548" s="126"/>
    </row>
    <row r="549" spans="1:39">
      <c r="A549" s="126" t="s">
        <v>1049</v>
      </c>
      <c r="B549" s="126" t="s">
        <v>1050</v>
      </c>
      <c r="C549" s="126" t="s">
        <v>1715</v>
      </c>
      <c r="D549" s="126" t="s">
        <v>17</v>
      </c>
      <c r="E549" s="126">
        <v>4</v>
      </c>
      <c r="F549" s="126">
        <v>0.33250000000000002</v>
      </c>
      <c r="G549" s="126">
        <v>0.25</v>
      </c>
      <c r="H549" s="126">
        <v>0.5</v>
      </c>
      <c r="I549" s="126">
        <v>0.25</v>
      </c>
      <c r="J549" s="126">
        <v>0</v>
      </c>
      <c r="K549" s="126" t="s">
        <v>18</v>
      </c>
      <c r="L549" s="126"/>
      <c r="M549" s="126">
        <v>2</v>
      </c>
      <c r="N549" s="126" t="s">
        <v>21</v>
      </c>
      <c r="O549" s="126" t="s">
        <v>1734</v>
      </c>
      <c r="P549" s="126">
        <v>0</v>
      </c>
      <c r="Q549" s="126" t="s">
        <v>18</v>
      </c>
      <c r="R549" s="126"/>
      <c r="S549" s="126" t="s">
        <v>18</v>
      </c>
      <c r="T549" s="126" t="s">
        <v>1710</v>
      </c>
      <c r="U549" s="126"/>
      <c r="V549" s="126"/>
      <c r="W549" s="126" t="s">
        <v>29</v>
      </c>
      <c r="X549" s="126">
        <v>3.6655555555555601</v>
      </c>
      <c r="Y549" s="126">
        <v>252</v>
      </c>
      <c r="Z549" s="126">
        <v>4</v>
      </c>
      <c r="AA549" s="126">
        <v>0.81349206349206404</v>
      </c>
      <c r="AB549" s="126">
        <v>5.95238095238095E-2</v>
      </c>
      <c r="AC549" s="126">
        <v>0</v>
      </c>
      <c r="AD549" s="126">
        <v>3.1746031746031703E-2</v>
      </c>
      <c r="AE549" s="126">
        <v>3.9682539682539698E-3</v>
      </c>
      <c r="AF549" s="126">
        <v>0</v>
      </c>
      <c r="AG549" s="126">
        <v>3.5714285714285698E-2</v>
      </c>
      <c r="AH549" s="126">
        <v>1.58730158730159E-2</v>
      </c>
      <c r="AI549" s="126">
        <v>1.9841269841269799E-2</v>
      </c>
      <c r="AJ549" s="126">
        <v>1.9841269841269799E-2</v>
      </c>
      <c r="AK549" s="126">
        <v>0</v>
      </c>
      <c r="AL549" s="126">
        <v>0</v>
      </c>
      <c r="AM549" s="126"/>
    </row>
    <row r="550" spans="1:39">
      <c r="A550" s="126" t="s">
        <v>1051</v>
      </c>
      <c r="B550" s="126" t="s">
        <v>1052</v>
      </c>
      <c r="C550" s="126" t="s">
        <v>1715</v>
      </c>
      <c r="D550" s="126" t="s">
        <v>17</v>
      </c>
      <c r="E550" s="126">
        <v>2</v>
      </c>
      <c r="F550" s="126">
        <v>0</v>
      </c>
      <c r="G550" s="126">
        <v>0</v>
      </c>
      <c r="H550" s="126">
        <v>1</v>
      </c>
      <c r="I550" s="126">
        <v>0</v>
      </c>
      <c r="J550" s="126">
        <v>0</v>
      </c>
      <c r="K550" s="126" t="s">
        <v>18</v>
      </c>
      <c r="L550" s="126"/>
      <c r="M550" s="126">
        <v>0</v>
      </c>
      <c r="N550" s="126" t="s">
        <v>18</v>
      </c>
      <c r="O550" s="126"/>
      <c r="P550" s="126">
        <v>0</v>
      </c>
      <c r="Q550" s="126" t="s">
        <v>18</v>
      </c>
      <c r="R550" s="126"/>
      <c r="S550" s="126" t="s">
        <v>28</v>
      </c>
      <c r="T550" s="126" t="s">
        <v>1715</v>
      </c>
      <c r="U550" s="126">
        <v>4</v>
      </c>
      <c r="V550" s="126"/>
      <c r="W550" s="126" t="s">
        <v>29</v>
      </c>
      <c r="X550" s="126">
        <v>3.6805294117647094</v>
      </c>
      <c r="Y550" s="126">
        <v>170</v>
      </c>
      <c r="Z550" s="126">
        <v>2</v>
      </c>
      <c r="AA550" s="126">
        <v>0.83529411764705885</v>
      </c>
      <c r="AB550" s="126">
        <v>3.5294117647058802E-2</v>
      </c>
      <c r="AC550" s="126">
        <v>0</v>
      </c>
      <c r="AD550" s="126">
        <v>2.9411764705882401E-2</v>
      </c>
      <c r="AE550" s="126">
        <v>5.8823529411764696E-3</v>
      </c>
      <c r="AF550" s="126">
        <v>0</v>
      </c>
      <c r="AG550" s="126">
        <v>4.7058823529411799E-2</v>
      </c>
      <c r="AH550" s="126">
        <v>0</v>
      </c>
      <c r="AI550" s="126">
        <v>2.9411764705882401E-2</v>
      </c>
      <c r="AJ550" s="126">
        <v>1.1764705882352899E-2</v>
      </c>
      <c r="AK550" s="126">
        <v>5.8823529411764696E-3</v>
      </c>
      <c r="AL550" s="126">
        <v>0</v>
      </c>
      <c r="AM550" s="126"/>
    </row>
    <row r="551" spans="1:39">
      <c r="A551" s="126" t="s">
        <v>1053</v>
      </c>
      <c r="B551" s="126" t="s">
        <v>1054</v>
      </c>
      <c r="C551" s="126" t="s">
        <v>1715</v>
      </c>
      <c r="D551" s="126" t="s">
        <v>17</v>
      </c>
      <c r="E551" s="126">
        <v>2</v>
      </c>
      <c r="F551" s="126">
        <v>0</v>
      </c>
      <c r="G551" s="126">
        <v>0</v>
      </c>
      <c r="H551" s="126">
        <v>1</v>
      </c>
      <c r="I551" s="126">
        <v>0</v>
      </c>
      <c r="J551" s="126">
        <v>0</v>
      </c>
      <c r="K551" s="126" t="s">
        <v>18</v>
      </c>
      <c r="L551" s="126"/>
      <c r="M551" s="126">
        <v>0</v>
      </c>
      <c r="N551" s="126" t="s">
        <v>18</v>
      </c>
      <c r="O551" s="126"/>
      <c r="P551" s="126">
        <v>0</v>
      </c>
      <c r="Q551" s="126" t="s">
        <v>18</v>
      </c>
      <c r="R551" s="126"/>
      <c r="S551" s="126" t="s">
        <v>28</v>
      </c>
      <c r="T551" s="126" t="s">
        <v>1715</v>
      </c>
      <c r="U551" s="126">
        <v>4</v>
      </c>
      <c r="V551" s="126"/>
      <c r="W551" s="126" t="s">
        <v>28</v>
      </c>
      <c r="X551" s="126">
        <v>3.8685915492957705</v>
      </c>
      <c r="Y551" s="126">
        <v>71</v>
      </c>
      <c r="Z551" s="126">
        <v>2</v>
      </c>
      <c r="AA551" s="126">
        <v>0.92957746478873204</v>
      </c>
      <c r="AB551" s="126">
        <v>1.4084507042253501E-2</v>
      </c>
      <c r="AC551" s="126">
        <v>0</v>
      </c>
      <c r="AD551" s="126">
        <v>2.8169014084507001E-2</v>
      </c>
      <c r="AE551" s="126">
        <v>0</v>
      </c>
      <c r="AF551" s="126">
        <v>0</v>
      </c>
      <c r="AG551" s="126">
        <v>0</v>
      </c>
      <c r="AH551" s="126">
        <v>1.4084507042253501E-2</v>
      </c>
      <c r="AI551" s="126">
        <v>0</v>
      </c>
      <c r="AJ551" s="126">
        <v>1.4084507042253501E-2</v>
      </c>
      <c r="AK551" s="126">
        <v>0</v>
      </c>
      <c r="AL551" s="126">
        <v>0</v>
      </c>
      <c r="AM551" s="126"/>
    </row>
    <row r="552" spans="1:39">
      <c r="A552" s="126" t="s">
        <v>1055</v>
      </c>
      <c r="B552" s="126" t="s">
        <v>1056</v>
      </c>
      <c r="C552" s="126" t="s">
        <v>1715</v>
      </c>
      <c r="D552" s="126" t="s">
        <v>17</v>
      </c>
      <c r="E552" s="126">
        <v>4</v>
      </c>
      <c r="F552" s="126">
        <v>0</v>
      </c>
      <c r="G552" s="126">
        <v>0</v>
      </c>
      <c r="H552" s="126">
        <v>1</v>
      </c>
      <c r="I552" s="126">
        <v>0</v>
      </c>
      <c r="J552" s="126">
        <v>0</v>
      </c>
      <c r="K552" s="126" t="s">
        <v>18</v>
      </c>
      <c r="L552" s="126"/>
      <c r="M552" s="126">
        <v>0</v>
      </c>
      <c r="N552" s="126" t="s">
        <v>18</v>
      </c>
      <c r="O552" s="126"/>
      <c r="P552" s="126">
        <v>0</v>
      </c>
      <c r="Q552" s="126" t="s">
        <v>18</v>
      </c>
      <c r="R552" s="126"/>
      <c r="S552" s="126" t="s">
        <v>18</v>
      </c>
      <c r="T552" s="126" t="s">
        <v>1710</v>
      </c>
      <c r="U552" s="126"/>
      <c r="V552" s="126"/>
      <c r="W552" s="126" t="s">
        <v>28</v>
      </c>
      <c r="X552" s="126">
        <v>3.8648648648648698</v>
      </c>
      <c r="Y552" s="126">
        <v>37</v>
      </c>
      <c r="Z552" s="126">
        <v>4</v>
      </c>
      <c r="AA552" s="126">
        <v>0.94594594594594605</v>
      </c>
      <c r="AB552" s="126">
        <v>0</v>
      </c>
      <c r="AC552" s="126">
        <v>0</v>
      </c>
      <c r="AD552" s="126">
        <v>2.7027027027027001E-2</v>
      </c>
      <c r="AE552" s="126">
        <v>0</v>
      </c>
      <c r="AF552" s="126">
        <v>0</v>
      </c>
      <c r="AG552" s="126">
        <v>0</v>
      </c>
      <c r="AH552" s="126">
        <v>0</v>
      </c>
      <c r="AI552" s="126">
        <v>0</v>
      </c>
      <c r="AJ552" s="126">
        <v>2.7027027027027001E-2</v>
      </c>
      <c r="AK552" s="126">
        <v>0</v>
      </c>
      <c r="AL552" s="126">
        <v>0</v>
      </c>
      <c r="AM552" s="126"/>
    </row>
    <row r="553" spans="1:39">
      <c r="A553" s="126" t="s">
        <v>1551</v>
      </c>
      <c r="B553" s="126" t="s">
        <v>1896</v>
      </c>
      <c r="C553" s="126" t="s">
        <v>1711</v>
      </c>
      <c r="D553" s="126" t="s">
        <v>17</v>
      </c>
      <c r="E553" s="126">
        <v>0</v>
      </c>
      <c r="F553" s="126"/>
      <c r="G553" s="126"/>
      <c r="H553" s="126"/>
      <c r="I553" s="126"/>
      <c r="J553" s="126">
        <v>0</v>
      </c>
      <c r="K553" s="126" t="s">
        <v>18</v>
      </c>
      <c r="L553" s="126"/>
      <c r="M553" s="126">
        <v>0</v>
      </c>
      <c r="N553" s="126" t="s">
        <v>18</v>
      </c>
      <c r="O553" s="126"/>
      <c r="P553" s="126">
        <v>0</v>
      </c>
      <c r="Q553" s="126" t="s">
        <v>18</v>
      </c>
      <c r="R553" s="126"/>
      <c r="S553" s="126" t="s">
        <v>18</v>
      </c>
      <c r="T553" s="126" t="s">
        <v>1710</v>
      </c>
      <c r="U553" s="126"/>
      <c r="V553" s="126"/>
      <c r="W553" s="126" t="s">
        <v>31</v>
      </c>
      <c r="X553" s="126">
        <v>3</v>
      </c>
      <c r="Y553" s="126">
        <v>5</v>
      </c>
      <c r="Z553" s="126"/>
      <c r="AA553" s="126">
        <v>0.4</v>
      </c>
      <c r="AB553" s="126">
        <v>0.2</v>
      </c>
      <c r="AC553" s="126">
        <v>0.2</v>
      </c>
      <c r="AD553" s="126">
        <v>0</v>
      </c>
      <c r="AE553" s="126">
        <v>0</v>
      </c>
      <c r="AF553" s="126">
        <v>0</v>
      </c>
      <c r="AG553" s="126">
        <v>0</v>
      </c>
      <c r="AH553" s="126">
        <v>0</v>
      </c>
      <c r="AI553" s="126">
        <v>0</v>
      </c>
      <c r="AJ553" s="126">
        <v>0.2</v>
      </c>
      <c r="AK553" s="126">
        <v>0</v>
      </c>
      <c r="AL553" s="126">
        <v>0</v>
      </c>
      <c r="AM553" s="126"/>
    </row>
    <row r="554" spans="1:39">
      <c r="A554" s="126" t="s">
        <v>1057</v>
      </c>
      <c r="B554" s="126" t="s">
        <v>1058</v>
      </c>
      <c r="C554" s="126" t="s">
        <v>1711</v>
      </c>
      <c r="D554" s="126" t="s">
        <v>17</v>
      </c>
      <c r="E554" s="126">
        <v>0</v>
      </c>
      <c r="F554" s="126"/>
      <c r="G554" s="126"/>
      <c r="H554" s="126"/>
      <c r="I554" s="126"/>
      <c r="J554" s="126">
        <v>0</v>
      </c>
      <c r="K554" s="126" t="s">
        <v>18</v>
      </c>
      <c r="L554" s="126"/>
      <c r="M554" s="126">
        <v>0</v>
      </c>
      <c r="N554" s="126" t="s">
        <v>18</v>
      </c>
      <c r="O554" s="126"/>
      <c r="P554" s="126">
        <v>0</v>
      </c>
      <c r="Q554" s="126" t="s">
        <v>18</v>
      </c>
      <c r="R554" s="126"/>
      <c r="S554" s="126" t="s">
        <v>18</v>
      </c>
      <c r="T554" s="126" t="s">
        <v>1710</v>
      </c>
      <c r="U554" s="126"/>
      <c r="V554" s="126"/>
      <c r="W554" s="126" t="s">
        <v>31</v>
      </c>
      <c r="X554" s="126">
        <v>3.0609859154929602</v>
      </c>
      <c r="Y554" s="126">
        <v>71</v>
      </c>
      <c r="Z554" s="126"/>
      <c r="AA554" s="126">
        <v>0.57746478873239404</v>
      </c>
      <c r="AB554" s="126">
        <v>0</v>
      </c>
      <c r="AC554" s="126">
        <v>1.4084507042253501E-2</v>
      </c>
      <c r="AD554" s="126">
        <v>0.154929577464789</v>
      </c>
      <c r="AE554" s="126">
        <v>0</v>
      </c>
      <c r="AF554" s="126">
        <v>0</v>
      </c>
      <c r="AG554" s="126">
        <v>9.85915492957746E-2</v>
      </c>
      <c r="AH554" s="126">
        <v>4.2253521126760597E-2</v>
      </c>
      <c r="AI554" s="126">
        <v>4.2253521126760597E-2</v>
      </c>
      <c r="AJ554" s="126">
        <v>4.2253521126760597E-2</v>
      </c>
      <c r="AK554" s="126">
        <v>0</v>
      </c>
      <c r="AL554" s="126">
        <v>0</v>
      </c>
      <c r="AM554" s="126"/>
    </row>
    <row r="555" spans="1:39">
      <c r="A555" s="126" t="s">
        <v>1059</v>
      </c>
      <c r="B555" s="126" t="s">
        <v>1060</v>
      </c>
      <c r="C555" s="126" t="s">
        <v>1715</v>
      </c>
      <c r="D555" s="126" t="s">
        <v>17</v>
      </c>
      <c r="E555" s="126">
        <v>4</v>
      </c>
      <c r="F555" s="126">
        <v>2.7777777777777801E-2</v>
      </c>
      <c r="G555" s="126">
        <v>0.33333333333333298</v>
      </c>
      <c r="H555" s="126">
        <v>0.33333333333333298</v>
      </c>
      <c r="I555" s="126">
        <v>0.33333333333333298</v>
      </c>
      <c r="J555" s="126">
        <v>0</v>
      </c>
      <c r="K555" s="126" t="s">
        <v>18</v>
      </c>
      <c r="L555" s="126"/>
      <c r="M555" s="126">
        <v>0</v>
      </c>
      <c r="N555" s="126" t="s">
        <v>18</v>
      </c>
      <c r="O555" s="126"/>
      <c r="P555" s="126">
        <v>0</v>
      </c>
      <c r="Q555" s="126" t="s">
        <v>18</v>
      </c>
      <c r="R555" s="126"/>
      <c r="S555" s="126" t="s">
        <v>28</v>
      </c>
      <c r="T555" s="126" t="s">
        <v>1715</v>
      </c>
      <c r="U555" s="126">
        <v>4</v>
      </c>
      <c r="V555" s="126"/>
      <c r="W555" s="126" t="s">
        <v>30</v>
      </c>
      <c r="X555" s="126">
        <v>3.1909756097561002</v>
      </c>
      <c r="Y555" s="126">
        <v>82</v>
      </c>
      <c r="Z555" s="126">
        <v>4</v>
      </c>
      <c r="AA555" s="126">
        <v>0.60975609756097604</v>
      </c>
      <c r="AB555" s="126">
        <v>1.21951219512195E-2</v>
      </c>
      <c r="AC555" s="126">
        <v>4.8780487804878099E-2</v>
      </c>
      <c r="AD555" s="126">
        <v>0.146341463414634</v>
      </c>
      <c r="AE555" s="126">
        <v>1.21951219512195E-2</v>
      </c>
      <c r="AF555" s="126">
        <v>0</v>
      </c>
      <c r="AG555" s="126">
        <v>2.4390243902439001E-2</v>
      </c>
      <c r="AH555" s="126">
        <v>2.4390243902439001E-2</v>
      </c>
      <c r="AI555" s="126">
        <v>6.0975609756097601E-2</v>
      </c>
      <c r="AJ555" s="126">
        <v>6.0975609756097601E-2</v>
      </c>
      <c r="AK555" s="126">
        <v>0</v>
      </c>
      <c r="AL555" s="126">
        <v>0</v>
      </c>
      <c r="AM555" s="126"/>
    </row>
    <row r="556" spans="1:39">
      <c r="A556" s="126" t="s">
        <v>1061</v>
      </c>
      <c r="B556" s="126" t="s">
        <v>1062</v>
      </c>
      <c r="C556" s="126" t="s">
        <v>1715</v>
      </c>
      <c r="D556" s="126" t="s">
        <v>17</v>
      </c>
      <c r="E556" s="126">
        <v>2</v>
      </c>
      <c r="F556" s="126">
        <v>-4.1250000000000002E-2</v>
      </c>
      <c r="G556" s="126">
        <v>0</v>
      </c>
      <c r="H556" s="126">
        <v>0.5</v>
      </c>
      <c r="I556" s="126">
        <v>0.5</v>
      </c>
      <c r="J556" s="126">
        <v>0</v>
      </c>
      <c r="K556" s="126" t="s">
        <v>18</v>
      </c>
      <c r="L556" s="126"/>
      <c r="M556" s="126">
        <v>0</v>
      </c>
      <c r="N556" s="126" t="s">
        <v>18</v>
      </c>
      <c r="O556" s="126"/>
      <c r="P556" s="126">
        <v>0</v>
      </c>
      <c r="Q556" s="126" t="s">
        <v>18</v>
      </c>
      <c r="R556" s="126"/>
      <c r="S556" s="126" t="s">
        <v>18</v>
      </c>
      <c r="T556" s="126" t="s">
        <v>1710</v>
      </c>
      <c r="U556" s="126"/>
      <c r="V556" s="126"/>
      <c r="W556" s="126" t="s">
        <v>29</v>
      </c>
      <c r="X556" s="126">
        <v>3.5911363636363598</v>
      </c>
      <c r="Y556" s="126">
        <v>44</v>
      </c>
      <c r="Z556" s="126">
        <v>2</v>
      </c>
      <c r="AA556" s="126">
        <v>0.68181818181818199</v>
      </c>
      <c r="AB556" s="126">
        <v>6.8181818181818205E-2</v>
      </c>
      <c r="AC556" s="126">
        <v>0</v>
      </c>
      <c r="AD556" s="126">
        <v>0.204545454545455</v>
      </c>
      <c r="AE556" s="126">
        <v>0</v>
      </c>
      <c r="AF556" s="126">
        <v>0</v>
      </c>
      <c r="AG556" s="126">
        <v>0</v>
      </c>
      <c r="AH556" s="126">
        <v>0</v>
      </c>
      <c r="AI556" s="126">
        <v>2.27272727272727E-2</v>
      </c>
      <c r="AJ556" s="126">
        <v>2.27272727272727E-2</v>
      </c>
      <c r="AK556" s="126">
        <v>0</v>
      </c>
      <c r="AL556" s="126">
        <v>0</v>
      </c>
      <c r="AM556" s="126"/>
    </row>
    <row r="557" spans="1:39">
      <c r="A557" s="126" t="s">
        <v>1063</v>
      </c>
      <c r="B557" s="126" t="s">
        <v>1064</v>
      </c>
      <c r="C557" s="126" t="s">
        <v>1715</v>
      </c>
      <c r="D557" s="126" t="s">
        <v>17</v>
      </c>
      <c r="E557" s="126">
        <v>0</v>
      </c>
      <c r="F557" s="126"/>
      <c r="G557" s="126"/>
      <c r="H557" s="126"/>
      <c r="I557" s="126"/>
      <c r="J557" s="126">
        <v>0</v>
      </c>
      <c r="K557" s="126" t="s">
        <v>18</v>
      </c>
      <c r="L557" s="126"/>
      <c r="M557" s="126">
        <v>0</v>
      </c>
      <c r="N557" s="126" t="s">
        <v>18</v>
      </c>
      <c r="O557" s="126"/>
      <c r="P557" s="126">
        <v>0</v>
      </c>
      <c r="Q557" s="126" t="s">
        <v>18</v>
      </c>
      <c r="R557" s="126"/>
      <c r="S557" s="126" t="s">
        <v>18</v>
      </c>
      <c r="T557" s="126" t="s">
        <v>1710</v>
      </c>
      <c r="U557" s="126"/>
      <c r="V557" s="126"/>
      <c r="W557" s="126" t="s">
        <v>31</v>
      </c>
      <c r="X557" s="126">
        <v>3.0670000000000002</v>
      </c>
      <c r="Y557" s="126">
        <v>10</v>
      </c>
      <c r="Z557" s="126"/>
      <c r="AA557" s="126">
        <v>0.6</v>
      </c>
      <c r="AB557" s="126">
        <v>0.1</v>
      </c>
      <c r="AC557" s="126">
        <v>0</v>
      </c>
      <c r="AD557" s="126">
        <v>0.1</v>
      </c>
      <c r="AE557" s="126">
        <v>0</v>
      </c>
      <c r="AF557" s="126">
        <v>0</v>
      </c>
      <c r="AG557" s="126">
        <v>0</v>
      </c>
      <c r="AH557" s="126">
        <v>0</v>
      </c>
      <c r="AI557" s="126">
        <v>0.2</v>
      </c>
      <c r="AJ557" s="126">
        <v>0</v>
      </c>
      <c r="AK557" s="126">
        <v>0</v>
      </c>
      <c r="AL557" s="126">
        <v>0</v>
      </c>
      <c r="AM557" s="126"/>
    </row>
    <row r="558" spans="1:39">
      <c r="A558" s="126" t="s">
        <v>1065</v>
      </c>
      <c r="B558" s="126" t="s">
        <v>1066</v>
      </c>
      <c r="C558" s="126" t="s">
        <v>1715</v>
      </c>
      <c r="D558" s="126" t="s">
        <v>17</v>
      </c>
      <c r="E558" s="126">
        <v>0</v>
      </c>
      <c r="F558" s="126"/>
      <c r="G558" s="126"/>
      <c r="H558" s="126"/>
      <c r="I558" s="126"/>
      <c r="J558" s="126">
        <v>0</v>
      </c>
      <c r="K558" s="126" t="s">
        <v>18</v>
      </c>
      <c r="L558" s="126"/>
      <c r="M558" s="126">
        <v>0</v>
      </c>
      <c r="N558" s="126" t="s">
        <v>18</v>
      </c>
      <c r="O558" s="126"/>
      <c r="P558" s="126">
        <v>0</v>
      </c>
      <c r="Q558" s="126" t="s">
        <v>18</v>
      </c>
      <c r="R558" s="126"/>
      <c r="S558" s="126" t="s">
        <v>18</v>
      </c>
      <c r="T558" s="126" t="s">
        <v>1710</v>
      </c>
      <c r="U558" s="126"/>
      <c r="V558" s="126"/>
      <c r="W558" s="126" t="s">
        <v>31</v>
      </c>
      <c r="X558" s="126">
        <v>2.9633333333333294</v>
      </c>
      <c r="Y558" s="126">
        <v>9</v>
      </c>
      <c r="Z558" s="126"/>
      <c r="AA558" s="126">
        <v>0.66666666666666696</v>
      </c>
      <c r="AB558" s="126">
        <v>0</v>
      </c>
      <c r="AC558" s="126">
        <v>0</v>
      </c>
      <c r="AD558" s="126">
        <v>0</v>
      </c>
      <c r="AE558" s="126">
        <v>0.11111111111111099</v>
      </c>
      <c r="AF558" s="126">
        <v>0</v>
      </c>
      <c r="AG558" s="126">
        <v>0</v>
      </c>
      <c r="AH558" s="126">
        <v>0</v>
      </c>
      <c r="AI558" s="126">
        <v>0.11111111111111099</v>
      </c>
      <c r="AJ558" s="126">
        <v>0</v>
      </c>
      <c r="AK558" s="126">
        <v>0</v>
      </c>
      <c r="AL558" s="126">
        <v>0</v>
      </c>
      <c r="AM558" s="126"/>
    </row>
    <row r="559" spans="1:39">
      <c r="A559" s="126" t="s">
        <v>1067</v>
      </c>
      <c r="B559" s="126" t="s">
        <v>1068</v>
      </c>
      <c r="C559" s="126" t="s">
        <v>1715</v>
      </c>
      <c r="D559" s="126" t="s">
        <v>17</v>
      </c>
      <c r="E559" s="126">
        <v>0</v>
      </c>
      <c r="F559" s="126"/>
      <c r="G559" s="126"/>
      <c r="H559" s="126"/>
      <c r="I559" s="126"/>
      <c r="J559" s="126">
        <v>0</v>
      </c>
      <c r="K559" s="126" t="s">
        <v>18</v>
      </c>
      <c r="L559" s="126"/>
      <c r="M559" s="126">
        <v>0</v>
      </c>
      <c r="N559" s="126" t="s">
        <v>18</v>
      </c>
      <c r="O559" s="126"/>
      <c r="P559" s="126">
        <v>0</v>
      </c>
      <c r="Q559" s="126" t="s">
        <v>18</v>
      </c>
      <c r="R559" s="126"/>
      <c r="S559" s="126" t="s">
        <v>18</v>
      </c>
      <c r="T559" s="126" t="s">
        <v>1710</v>
      </c>
      <c r="U559" s="126"/>
      <c r="V559" s="126"/>
      <c r="W559" s="126" t="s">
        <v>32</v>
      </c>
      <c r="X559" s="126">
        <v>2.5779999999999998</v>
      </c>
      <c r="Y559" s="126">
        <v>30</v>
      </c>
      <c r="Z559" s="126"/>
      <c r="AA559" s="126">
        <v>0.5</v>
      </c>
      <c r="AB559" s="126">
        <v>0.1</v>
      </c>
      <c r="AC559" s="126">
        <v>3.3333333333333298E-2</v>
      </c>
      <c r="AD559" s="126">
        <v>3.3333333333333298E-2</v>
      </c>
      <c r="AE559" s="126">
        <v>0</v>
      </c>
      <c r="AF559" s="126">
        <v>0</v>
      </c>
      <c r="AG559" s="126">
        <v>0</v>
      </c>
      <c r="AH559" s="126">
        <v>0</v>
      </c>
      <c r="AI559" s="126">
        <v>0.1</v>
      </c>
      <c r="AJ559" s="126">
        <v>0.233333333333333</v>
      </c>
      <c r="AK559" s="126">
        <v>0</v>
      </c>
      <c r="AL559" s="126">
        <v>0</v>
      </c>
      <c r="AM559" s="126"/>
    </row>
    <row r="560" spans="1:39">
      <c r="A560" s="126" t="s">
        <v>1069</v>
      </c>
      <c r="B560" s="126" t="s">
        <v>1070</v>
      </c>
      <c r="C560" s="126" t="s">
        <v>1715</v>
      </c>
      <c r="D560" s="126" t="s">
        <v>17</v>
      </c>
      <c r="E560" s="126">
        <v>0</v>
      </c>
      <c r="F560" s="126"/>
      <c r="G560" s="126"/>
      <c r="H560" s="126"/>
      <c r="I560" s="126"/>
      <c r="J560" s="126">
        <v>0</v>
      </c>
      <c r="K560" s="126" t="s">
        <v>18</v>
      </c>
      <c r="L560" s="126"/>
      <c r="M560" s="126">
        <v>0</v>
      </c>
      <c r="N560" s="126" t="s">
        <v>18</v>
      </c>
      <c r="O560" s="126"/>
      <c r="P560" s="126">
        <v>0</v>
      </c>
      <c r="Q560" s="126" t="s">
        <v>18</v>
      </c>
      <c r="R560" s="126"/>
      <c r="S560" s="126" t="s">
        <v>18</v>
      </c>
      <c r="T560" s="126" t="s">
        <v>1710</v>
      </c>
      <c r="U560" s="126"/>
      <c r="V560" s="126"/>
      <c r="W560" s="126" t="s">
        <v>29</v>
      </c>
      <c r="X560" s="126">
        <v>3.8333333333333295</v>
      </c>
      <c r="Y560" s="126">
        <v>6</v>
      </c>
      <c r="Z560" s="126"/>
      <c r="AA560" s="126">
        <v>0.83333333333333315</v>
      </c>
      <c r="AB560" s="126">
        <v>0</v>
      </c>
      <c r="AC560" s="126">
        <v>0</v>
      </c>
      <c r="AD560" s="126">
        <v>0.16666666666666699</v>
      </c>
      <c r="AE560" s="126">
        <v>0</v>
      </c>
      <c r="AF560" s="126">
        <v>0</v>
      </c>
      <c r="AG560" s="126">
        <v>0</v>
      </c>
      <c r="AH560" s="126">
        <v>0</v>
      </c>
      <c r="AI560" s="126">
        <v>0</v>
      </c>
      <c r="AJ560" s="126">
        <v>0</v>
      </c>
      <c r="AK560" s="126">
        <v>0</v>
      </c>
      <c r="AL560" s="126">
        <v>0</v>
      </c>
      <c r="AM560" s="126"/>
    </row>
    <row r="561" spans="1:39">
      <c r="A561" s="126" t="s">
        <v>1071</v>
      </c>
      <c r="B561" s="126" t="s">
        <v>1072</v>
      </c>
      <c r="C561" s="126" t="s">
        <v>1711</v>
      </c>
      <c r="D561" s="126" t="s">
        <v>17</v>
      </c>
      <c r="E561" s="126">
        <v>8</v>
      </c>
      <c r="F561" s="126">
        <v>2.5</v>
      </c>
      <c r="G561" s="126">
        <v>0.75</v>
      </c>
      <c r="H561" s="126">
        <v>0.25</v>
      </c>
      <c r="I561" s="126">
        <v>0</v>
      </c>
      <c r="J561" s="126">
        <v>0</v>
      </c>
      <c r="K561" s="126" t="s">
        <v>18</v>
      </c>
      <c r="L561" s="126"/>
      <c r="M561" s="126">
        <v>0</v>
      </c>
      <c r="N561" s="126" t="s">
        <v>18</v>
      </c>
      <c r="O561" s="126"/>
      <c r="P561" s="126">
        <v>4</v>
      </c>
      <c r="Q561" s="126" t="s">
        <v>33</v>
      </c>
      <c r="R561" s="126">
        <v>2.5</v>
      </c>
      <c r="S561" s="126" t="s">
        <v>25</v>
      </c>
      <c r="T561" s="126" t="s">
        <v>1714</v>
      </c>
      <c r="U561" s="126">
        <v>1</v>
      </c>
      <c r="V561" s="126"/>
      <c r="W561" s="126" t="s">
        <v>31</v>
      </c>
      <c r="X561" s="126">
        <v>2.9514350797266502</v>
      </c>
      <c r="Y561" s="126">
        <v>439</v>
      </c>
      <c r="Z561" s="126">
        <v>8</v>
      </c>
      <c r="AA561" s="126">
        <v>0.400911161731207</v>
      </c>
      <c r="AB561" s="126">
        <v>9.3394077448747198E-2</v>
      </c>
      <c r="AC561" s="126">
        <v>9.5671981776765405E-2</v>
      </c>
      <c r="AD561" s="126">
        <v>9.5671981776765405E-2</v>
      </c>
      <c r="AE561" s="126">
        <v>5.69476082004556E-2</v>
      </c>
      <c r="AF561" s="126">
        <v>4.5558086560364502E-2</v>
      </c>
      <c r="AG561" s="126">
        <v>6.3781321184510298E-2</v>
      </c>
      <c r="AH561" s="126">
        <v>9.1116173120728908E-3</v>
      </c>
      <c r="AI561" s="126">
        <v>7.7448747152619596E-2</v>
      </c>
      <c r="AJ561" s="126">
        <v>5.2391799544419103E-2</v>
      </c>
      <c r="AK561" s="126">
        <v>2.2779043280182201E-3</v>
      </c>
      <c r="AL561" s="126">
        <v>0</v>
      </c>
      <c r="AM561" s="126"/>
    </row>
    <row r="562" spans="1:39">
      <c r="A562" s="126" t="s">
        <v>1073</v>
      </c>
      <c r="B562" s="126" t="s">
        <v>1074</v>
      </c>
      <c r="C562" s="126" t="s">
        <v>1711</v>
      </c>
      <c r="D562" s="126" t="s">
        <v>17</v>
      </c>
      <c r="E562" s="126">
        <v>17</v>
      </c>
      <c r="F562" s="126">
        <v>0.86083333333333301</v>
      </c>
      <c r="G562" s="126">
        <v>0.5</v>
      </c>
      <c r="H562" s="126">
        <v>0.33333333333333298</v>
      </c>
      <c r="I562" s="126">
        <v>0.16666666666666699</v>
      </c>
      <c r="J562" s="126">
        <v>0</v>
      </c>
      <c r="K562" s="126" t="s">
        <v>18</v>
      </c>
      <c r="L562" s="126"/>
      <c r="M562" s="126">
        <v>6</v>
      </c>
      <c r="N562" s="126" t="s">
        <v>21</v>
      </c>
      <c r="O562" s="126" t="s">
        <v>1897</v>
      </c>
      <c r="P562" s="126">
        <v>7</v>
      </c>
      <c r="Q562" s="126" t="s">
        <v>25</v>
      </c>
      <c r="R562" s="126">
        <v>1.28571428571429</v>
      </c>
      <c r="S562" s="126" t="s">
        <v>21</v>
      </c>
      <c r="T562" s="126" t="s">
        <v>1714</v>
      </c>
      <c r="U562" s="126">
        <v>1.75</v>
      </c>
      <c r="V562" s="126"/>
      <c r="W562" s="126" t="s">
        <v>21</v>
      </c>
      <c r="X562" s="126">
        <v>2.08883720930233</v>
      </c>
      <c r="Y562" s="126">
        <v>301</v>
      </c>
      <c r="Z562" s="126">
        <v>17</v>
      </c>
      <c r="AA562" s="126">
        <v>0.14285714285714299</v>
      </c>
      <c r="AB562" s="126">
        <v>7.6411960132890394E-2</v>
      </c>
      <c r="AC562" s="126">
        <v>5.6478405315614599E-2</v>
      </c>
      <c r="AD562" s="126">
        <v>0.119601328903655</v>
      </c>
      <c r="AE562" s="126">
        <v>7.9734219269102999E-2</v>
      </c>
      <c r="AF562" s="126">
        <v>2.6578073089701001E-2</v>
      </c>
      <c r="AG562" s="126">
        <v>0.15614617940199299</v>
      </c>
      <c r="AH562" s="126">
        <v>9.6345514950166106E-2</v>
      </c>
      <c r="AI562" s="126">
        <v>0.149501661129568</v>
      </c>
      <c r="AJ562" s="126">
        <v>9.3023255813953501E-2</v>
      </c>
      <c r="AK562" s="126">
        <v>3.3222591362126199E-3</v>
      </c>
      <c r="AL562" s="126">
        <v>0</v>
      </c>
      <c r="AM562" s="126"/>
    </row>
    <row r="563" spans="1:39">
      <c r="A563" s="126" t="s">
        <v>1075</v>
      </c>
      <c r="B563" s="126" t="s">
        <v>1076</v>
      </c>
      <c r="C563" s="126" t="s">
        <v>1711</v>
      </c>
      <c r="D563" s="126" t="s">
        <v>17</v>
      </c>
      <c r="E563" s="126">
        <v>0</v>
      </c>
      <c r="F563" s="126"/>
      <c r="G563" s="126"/>
      <c r="H563" s="126"/>
      <c r="I563" s="126"/>
      <c r="J563" s="126">
        <v>0</v>
      </c>
      <c r="K563" s="126" t="s">
        <v>18</v>
      </c>
      <c r="L563" s="126"/>
      <c r="M563" s="126">
        <v>0</v>
      </c>
      <c r="N563" s="126" t="s">
        <v>18</v>
      </c>
      <c r="O563" s="126"/>
      <c r="P563" s="126">
        <v>0</v>
      </c>
      <c r="Q563" s="126" t="s">
        <v>18</v>
      </c>
      <c r="R563" s="126"/>
      <c r="S563" s="126" t="s">
        <v>18</v>
      </c>
      <c r="T563" s="126" t="s">
        <v>1710</v>
      </c>
      <c r="U563" s="126"/>
      <c r="V563" s="126"/>
      <c r="W563" s="126" t="s">
        <v>32</v>
      </c>
      <c r="X563" s="126">
        <v>2.7110204081632694</v>
      </c>
      <c r="Y563" s="126">
        <v>98</v>
      </c>
      <c r="Z563" s="126"/>
      <c r="AA563" s="126">
        <v>0.24489795918367299</v>
      </c>
      <c r="AB563" s="126">
        <v>0.11224489795918401</v>
      </c>
      <c r="AC563" s="126">
        <v>7.1428571428571397E-2</v>
      </c>
      <c r="AD563" s="126">
        <v>0.11224489795918401</v>
      </c>
      <c r="AE563" s="126">
        <v>8.1632653061224497E-2</v>
      </c>
      <c r="AF563" s="126">
        <v>8.1632653061224497E-2</v>
      </c>
      <c r="AG563" s="126">
        <v>0.14285714285714299</v>
      </c>
      <c r="AH563" s="126">
        <v>3.06122448979592E-2</v>
      </c>
      <c r="AI563" s="126">
        <v>8.1632653061224497E-2</v>
      </c>
      <c r="AJ563" s="126">
        <v>3.06122448979592E-2</v>
      </c>
      <c r="AK563" s="126">
        <v>1.02040816326531E-2</v>
      </c>
      <c r="AL563" s="126">
        <v>0</v>
      </c>
      <c r="AM563" s="126"/>
    </row>
    <row r="564" spans="1:39">
      <c r="A564" s="126" t="s">
        <v>1077</v>
      </c>
      <c r="B564" s="126" t="s">
        <v>1078</v>
      </c>
      <c r="C564" s="126" t="s">
        <v>1711</v>
      </c>
      <c r="D564" s="126" t="s">
        <v>17</v>
      </c>
      <c r="E564" s="126">
        <v>0</v>
      </c>
      <c r="F564" s="126"/>
      <c r="G564" s="126"/>
      <c r="H564" s="126"/>
      <c r="I564" s="126"/>
      <c r="J564" s="126">
        <v>0</v>
      </c>
      <c r="K564" s="126" t="s">
        <v>18</v>
      </c>
      <c r="L564" s="126"/>
      <c r="M564" s="126">
        <v>0</v>
      </c>
      <c r="N564" s="126" t="s">
        <v>18</v>
      </c>
      <c r="O564" s="126"/>
      <c r="P564" s="126">
        <v>0</v>
      </c>
      <c r="Q564" s="126" t="s">
        <v>18</v>
      </c>
      <c r="R564" s="126"/>
      <c r="S564" s="126" t="s">
        <v>18</v>
      </c>
      <c r="T564" s="126" t="s">
        <v>1710</v>
      </c>
      <c r="U564" s="126"/>
      <c r="V564" s="126"/>
      <c r="W564" s="126" t="s">
        <v>32</v>
      </c>
      <c r="X564" s="126">
        <v>2.5739784946236601</v>
      </c>
      <c r="Y564" s="126">
        <v>93</v>
      </c>
      <c r="Z564" s="126"/>
      <c r="AA564" s="126">
        <v>0.26881720430107497</v>
      </c>
      <c r="AB564" s="126">
        <v>8.6021505376344107E-2</v>
      </c>
      <c r="AC564" s="126">
        <v>0</v>
      </c>
      <c r="AD564" s="126">
        <v>0.225806451612903</v>
      </c>
      <c r="AE564" s="126">
        <v>8.6021505376344107E-2</v>
      </c>
      <c r="AF564" s="126">
        <v>2.1505376344085999E-2</v>
      </c>
      <c r="AG564" s="126">
        <v>8.6021505376344107E-2</v>
      </c>
      <c r="AH564" s="126">
        <v>3.2258064516128997E-2</v>
      </c>
      <c r="AI564" s="126">
        <v>9.6774193548387094E-2</v>
      </c>
      <c r="AJ564" s="126">
        <v>7.5268817204301106E-2</v>
      </c>
      <c r="AK564" s="126">
        <v>1.0752688172042999E-2</v>
      </c>
      <c r="AL564" s="126">
        <v>0</v>
      </c>
      <c r="AM564" s="126"/>
    </row>
    <row r="565" spans="1:39">
      <c r="A565" s="126" t="s">
        <v>1079</v>
      </c>
      <c r="B565" s="126" t="s">
        <v>1080</v>
      </c>
      <c r="C565" s="126" t="s">
        <v>1715</v>
      </c>
      <c r="D565" s="126" t="s">
        <v>17</v>
      </c>
      <c r="E565" s="126">
        <v>4</v>
      </c>
      <c r="F565" s="126">
        <v>1</v>
      </c>
      <c r="G565" s="126">
        <v>0.66666666666666696</v>
      </c>
      <c r="H565" s="126">
        <v>0.33333333333333298</v>
      </c>
      <c r="I565" s="126">
        <v>0</v>
      </c>
      <c r="J565" s="126">
        <v>0</v>
      </c>
      <c r="K565" s="126" t="s">
        <v>18</v>
      </c>
      <c r="L565" s="126"/>
      <c r="M565" s="126">
        <v>1</v>
      </c>
      <c r="N565" s="126" t="s">
        <v>21</v>
      </c>
      <c r="O565" s="126" t="s">
        <v>1712</v>
      </c>
      <c r="P565" s="126">
        <v>3</v>
      </c>
      <c r="Q565" s="126" t="s">
        <v>25</v>
      </c>
      <c r="R565" s="126">
        <v>0.66666666666666696</v>
      </c>
      <c r="S565" s="126" t="s">
        <v>18</v>
      </c>
      <c r="T565" s="126" t="s">
        <v>1710</v>
      </c>
      <c r="U565" s="126"/>
      <c r="V565" s="126"/>
      <c r="W565" s="126" t="s">
        <v>32</v>
      </c>
      <c r="X565" s="126">
        <v>2.5554687500000002</v>
      </c>
      <c r="Y565" s="126">
        <v>192</v>
      </c>
      <c r="Z565" s="126">
        <v>4</v>
      </c>
      <c r="AA565" s="126">
        <v>0.34895833333333298</v>
      </c>
      <c r="AB565" s="126">
        <v>1.0416666666666701E-2</v>
      </c>
      <c r="AC565" s="126">
        <v>3.125E-2</v>
      </c>
      <c r="AD565" s="126">
        <v>0.19791666666666699</v>
      </c>
      <c r="AE565" s="126">
        <v>1.5625E-2</v>
      </c>
      <c r="AF565" s="126">
        <v>2.0833333333333301E-2</v>
      </c>
      <c r="AG565" s="126">
        <v>0.140625</v>
      </c>
      <c r="AH565" s="126">
        <v>5.2083333333333301E-2</v>
      </c>
      <c r="AI565" s="126">
        <v>0.104166666666667</v>
      </c>
      <c r="AJ565" s="126">
        <v>6.7708333333333301E-2</v>
      </c>
      <c r="AK565" s="126">
        <v>0</v>
      </c>
      <c r="AL565" s="126">
        <v>0</v>
      </c>
      <c r="AM565" s="126"/>
    </row>
    <row r="566" spans="1:39">
      <c r="A566" s="126" t="s">
        <v>1081</v>
      </c>
      <c r="B566" s="126" t="s">
        <v>1082</v>
      </c>
      <c r="C566" s="126" t="s">
        <v>1712</v>
      </c>
      <c r="D566" s="126" t="s">
        <v>17</v>
      </c>
      <c r="E566" s="126">
        <v>0</v>
      </c>
      <c r="F566" s="126"/>
      <c r="G566" s="126"/>
      <c r="H566" s="126"/>
      <c r="I566" s="126"/>
      <c r="J566" s="126">
        <v>0</v>
      </c>
      <c r="K566" s="126" t="s">
        <v>18</v>
      </c>
      <c r="L566" s="126"/>
      <c r="M566" s="126">
        <v>0</v>
      </c>
      <c r="N566" s="126" t="s">
        <v>18</v>
      </c>
      <c r="O566" s="126"/>
      <c r="P566" s="126">
        <v>0</v>
      </c>
      <c r="Q566" s="126" t="s">
        <v>18</v>
      </c>
      <c r="R566" s="126"/>
      <c r="S566" s="126" t="s">
        <v>18</v>
      </c>
      <c r="T566" s="126" t="s">
        <v>1710</v>
      </c>
      <c r="U566" s="126"/>
      <c r="V566" s="126"/>
      <c r="W566" s="126" t="s">
        <v>31</v>
      </c>
      <c r="X566" s="126">
        <v>3.0109890109890101</v>
      </c>
      <c r="Y566" s="126">
        <v>91</v>
      </c>
      <c r="Z566" s="126"/>
      <c r="AA566" s="126">
        <v>0.51648351648351698</v>
      </c>
      <c r="AB566" s="126">
        <v>0</v>
      </c>
      <c r="AC566" s="126">
        <v>0</v>
      </c>
      <c r="AD566" s="126">
        <v>0.26373626373626402</v>
      </c>
      <c r="AE566" s="126">
        <v>0</v>
      </c>
      <c r="AF566" s="126">
        <v>0</v>
      </c>
      <c r="AG566" s="126">
        <v>7.69230769230769E-2</v>
      </c>
      <c r="AH566" s="126">
        <v>0</v>
      </c>
      <c r="AI566" s="126">
        <v>6.5934065934065894E-2</v>
      </c>
      <c r="AJ566" s="126">
        <v>5.4945054945054903E-2</v>
      </c>
      <c r="AK566" s="126">
        <v>0</v>
      </c>
      <c r="AL566" s="126">
        <v>0</v>
      </c>
      <c r="AM566" s="126"/>
    </row>
    <row r="567" spans="1:39">
      <c r="A567" s="126" t="s">
        <v>1083</v>
      </c>
      <c r="B567" s="126" t="s">
        <v>1084</v>
      </c>
      <c r="C567" s="126" t="s">
        <v>1715</v>
      </c>
      <c r="D567" s="126" t="s">
        <v>17</v>
      </c>
      <c r="E567" s="126">
        <v>4</v>
      </c>
      <c r="F567" s="126">
        <v>2.335</v>
      </c>
      <c r="G567" s="126">
        <v>1</v>
      </c>
      <c r="H567" s="126">
        <v>0</v>
      </c>
      <c r="I567" s="126">
        <v>0</v>
      </c>
      <c r="J567" s="126">
        <v>0</v>
      </c>
      <c r="K567" s="126" t="s">
        <v>18</v>
      </c>
      <c r="L567" s="126"/>
      <c r="M567" s="126">
        <v>2</v>
      </c>
      <c r="N567" s="126" t="s">
        <v>30</v>
      </c>
      <c r="O567" s="126" t="s">
        <v>1867</v>
      </c>
      <c r="P567" s="126">
        <v>0</v>
      </c>
      <c r="Q567" s="126" t="s">
        <v>18</v>
      </c>
      <c r="R567" s="126"/>
      <c r="S567" s="126" t="s">
        <v>25</v>
      </c>
      <c r="T567" s="126" t="s">
        <v>1712</v>
      </c>
      <c r="U567" s="126">
        <v>1.5</v>
      </c>
      <c r="V567" s="126"/>
      <c r="W567" s="126" t="s">
        <v>33</v>
      </c>
      <c r="X567" s="126">
        <v>2.3839999999999999</v>
      </c>
      <c r="Y567" s="126">
        <v>40</v>
      </c>
      <c r="Z567" s="126">
        <v>4</v>
      </c>
      <c r="AA567" s="126">
        <v>0.05</v>
      </c>
      <c r="AB567" s="126">
        <v>0.22500000000000001</v>
      </c>
      <c r="AC567" s="126">
        <v>0.1</v>
      </c>
      <c r="AD567" s="126">
        <v>0.1</v>
      </c>
      <c r="AE567" s="126">
        <v>0.15</v>
      </c>
      <c r="AF567" s="126">
        <v>7.4999999999999997E-2</v>
      </c>
      <c r="AG567" s="126">
        <v>2.5000000000000001E-2</v>
      </c>
      <c r="AH567" s="126">
        <v>0.1</v>
      </c>
      <c r="AI567" s="126">
        <v>0.05</v>
      </c>
      <c r="AJ567" s="126">
        <v>0.125</v>
      </c>
      <c r="AK567" s="126">
        <v>0</v>
      </c>
      <c r="AL567" s="126">
        <v>0</v>
      </c>
      <c r="AM567" s="126"/>
    </row>
    <row r="568" spans="1:39">
      <c r="A568" s="126" t="s">
        <v>1550</v>
      </c>
      <c r="B568" s="126" t="s">
        <v>1898</v>
      </c>
      <c r="C568" s="126" t="s">
        <v>1711</v>
      </c>
      <c r="D568" s="126" t="s">
        <v>17</v>
      </c>
      <c r="E568" s="126">
        <v>0</v>
      </c>
      <c r="F568" s="126"/>
      <c r="G568" s="126"/>
      <c r="H568" s="126"/>
      <c r="I568" s="126"/>
      <c r="J568" s="126">
        <v>0</v>
      </c>
      <c r="K568" s="126" t="s">
        <v>18</v>
      </c>
      <c r="L568" s="126"/>
      <c r="M568" s="126">
        <v>0</v>
      </c>
      <c r="N568" s="126" t="s">
        <v>18</v>
      </c>
      <c r="O568" s="126"/>
      <c r="P568" s="126">
        <v>0</v>
      </c>
      <c r="Q568" s="126" t="s">
        <v>18</v>
      </c>
      <c r="R568" s="126"/>
      <c r="S568" s="126" t="s">
        <v>18</v>
      </c>
      <c r="T568" s="126" t="s">
        <v>1710</v>
      </c>
      <c r="U568" s="126"/>
      <c r="V568" s="126"/>
      <c r="W568" s="126" t="s">
        <v>21</v>
      </c>
      <c r="X568" s="126">
        <v>1.8325</v>
      </c>
      <c r="Y568" s="126">
        <v>8</v>
      </c>
      <c r="Z568" s="126"/>
      <c r="AA568" s="126">
        <v>0.125</v>
      </c>
      <c r="AB568" s="126">
        <v>0</v>
      </c>
      <c r="AC568" s="126">
        <v>0.125</v>
      </c>
      <c r="AD568" s="126">
        <v>0</v>
      </c>
      <c r="AE568" s="126">
        <v>0</v>
      </c>
      <c r="AF568" s="126">
        <v>0.125</v>
      </c>
      <c r="AG568" s="126">
        <v>0.25</v>
      </c>
      <c r="AH568" s="126">
        <v>0.125</v>
      </c>
      <c r="AI568" s="126">
        <v>0.125</v>
      </c>
      <c r="AJ568" s="126">
        <v>0.125</v>
      </c>
      <c r="AK568" s="126">
        <v>0</v>
      </c>
      <c r="AL568" s="126">
        <v>0</v>
      </c>
      <c r="AM568" s="126"/>
    </row>
    <row r="569" spans="1:39">
      <c r="A569" s="126" t="s">
        <v>1085</v>
      </c>
      <c r="B569" s="126" t="s">
        <v>1086</v>
      </c>
      <c r="C569" s="126" t="s">
        <v>1715</v>
      </c>
      <c r="D569" s="126" t="s">
        <v>17</v>
      </c>
      <c r="E569" s="126">
        <v>2</v>
      </c>
      <c r="F569" s="126">
        <v>0</v>
      </c>
      <c r="G569" s="126">
        <v>0</v>
      </c>
      <c r="H569" s="126">
        <v>1</v>
      </c>
      <c r="I569" s="126">
        <v>0</v>
      </c>
      <c r="J569" s="126">
        <v>0</v>
      </c>
      <c r="K569" s="126" t="s">
        <v>18</v>
      </c>
      <c r="L569" s="126"/>
      <c r="M569" s="126">
        <v>0</v>
      </c>
      <c r="N569" s="126" t="s">
        <v>18</v>
      </c>
      <c r="O569" s="126"/>
      <c r="P569" s="126">
        <v>0</v>
      </c>
      <c r="Q569" s="126" t="s">
        <v>18</v>
      </c>
      <c r="R569" s="126"/>
      <c r="S569" s="126" t="s">
        <v>18</v>
      </c>
      <c r="T569" s="126" t="s">
        <v>1710</v>
      </c>
      <c r="U569" s="126"/>
      <c r="V569" s="126"/>
      <c r="W569" s="126" t="s">
        <v>30</v>
      </c>
      <c r="X569" s="126">
        <v>3.2222222222222201</v>
      </c>
      <c r="Y569" s="126">
        <v>18</v>
      </c>
      <c r="Z569" s="126">
        <v>2</v>
      </c>
      <c r="AA569" s="126">
        <v>0.72222222222222188</v>
      </c>
      <c r="AB569" s="126">
        <v>0</v>
      </c>
      <c r="AC569" s="126">
        <v>0</v>
      </c>
      <c r="AD569" s="126">
        <v>0.11111111111111099</v>
      </c>
      <c r="AE569" s="126">
        <v>0</v>
      </c>
      <c r="AF569" s="126">
        <v>0</v>
      </c>
      <c r="AG569" s="126">
        <v>0</v>
      </c>
      <c r="AH569" s="126">
        <v>0</v>
      </c>
      <c r="AI569" s="126">
        <v>5.5555555555555601E-2</v>
      </c>
      <c r="AJ569" s="126">
        <v>5.5555555555555601E-2</v>
      </c>
      <c r="AK569" s="126">
        <v>0</v>
      </c>
      <c r="AL569" s="126">
        <v>0</v>
      </c>
      <c r="AM569" s="126"/>
    </row>
    <row r="570" spans="1:39">
      <c r="A570" s="126" t="s">
        <v>1087</v>
      </c>
      <c r="B570" s="126" t="s">
        <v>1088</v>
      </c>
      <c r="C570" s="126" t="s">
        <v>1715</v>
      </c>
      <c r="D570" s="126" t="s">
        <v>17</v>
      </c>
      <c r="E570" s="126">
        <v>0</v>
      </c>
      <c r="F570" s="126"/>
      <c r="G570" s="126"/>
      <c r="H570" s="126"/>
      <c r="I570" s="126"/>
      <c r="J570" s="126">
        <v>0</v>
      </c>
      <c r="K570" s="126" t="s">
        <v>18</v>
      </c>
      <c r="L570" s="126"/>
      <c r="M570" s="126">
        <v>0</v>
      </c>
      <c r="N570" s="126" t="s">
        <v>18</v>
      </c>
      <c r="O570" s="126"/>
      <c r="P570" s="126">
        <v>0</v>
      </c>
      <c r="Q570" s="126" t="s">
        <v>18</v>
      </c>
      <c r="R570" s="126"/>
      <c r="S570" s="126" t="s">
        <v>18</v>
      </c>
      <c r="T570" s="126" t="s">
        <v>1710</v>
      </c>
      <c r="U570" s="126"/>
      <c r="V570" s="126"/>
      <c r="W570" s="126" t="s">
        <v>28</v>
      </c>
      <c r="X570" s="126">
        <v>4</v>
      </c>
      <c r="Y570" s="126">
        <v>3</v>
      </c>
      <c r="Z570" s="126"/>
      <c r="AA570" s="126">
        <v>1</v>
      </c>
      <c r="AB570" s="126">
        <v>0</v>
      </c>
      <c r="AC570" s="126">
        <v>0</v>
      </c>
      <c r="AD570" s="126">
        <v>0</v>
      </c>
      <c r="AE570" s="126">
        <v>0</v>
      </c>
      <c r="AF570" s="126">
        <v>0</v>
      </c>
      <c r="AG570" s="126">
        <v>0</v>
      </c>
      <c r="AH570" s="126">
        <v>0</v>
      </c>
      <c r="AI570" s="126">
        <v>0</v>
      </c>
      <c r="AJ570" s="126">
        <v>0</v>
      </c>
      <c r="AK570" s="126">
        <v>0</v>
      </c>
      <c r="AL570" s="126">
        <v>0</v>
      </c>
      <c r="AM570" s="126"/>
    </row>
    <row r="571" spans="1:39">
      <c r="A571" s="126" t="s">
        <v>1089</v>
      </c>
      <c r="B571" s="126" t="s">
        <v>1090</v>
      </c>
      <c r="C571" s="126" t="s">
        <v>1715</v>
      </c>
      <c r="D571" s="126" t="s">
        <v>17</v>
      </c>
      <c r="E571" s="126">
        <v>0</v>
      </c>
      <c r="F571" s="126"/>
      <c r="G571" s="126"/>
      <c r="H571" s="126"/>
      <c r="I571" s="126"/>
      <c r="J571" s="126">
        <v>0</v>
      </c>
      <c r="K571" s="126" t="s">
        <v>18</v>
      </c>
      <c r="L571" s="126"/>
      <c r="M571" s="126">
        <v>0</v>
      </c>
      <c r="N571" s="126" t="s">
        <v>18</v>
      </c>
      <c r="O571" s="126"/>
      <c r="P571" s="126">
        <v>0</v>
      </c>
      <c r="Q571" s="126" t="s">
        <v>18</v>
      </c>
      <c r="R571" s="126"/>
      <c r="S571" s="126" t="s">
        <v>18</v>
      </c>
      <c r="T571" s="126" t="s">
        <v>1710</v>
      </c>
      <c r="U571" s="126"/>
      <c r="V571" s="126"/>
      <c r="W571" s="126" t="s">
        <v>29</v>
      </c>
      <c r="X571" s="126">
        <v>3.52428571428571</v>
      </c>
      <c r="Y571" s="126">
        <v>7</v>
      </c>
      <c r="Z571" s="126"/>
      <c r="AA571" s="126">
        <v>0.57142857142857095</v>
      </c>
      <c r="AB571" s="126">
        <v>0.14285714285714299</v>
      </c>
      <c r="AC571" s="126">
        <v>0</v>
      </c>
      <c r="AD571" s="126">
        <v>0.14285714285714299</v>
      </c>
      <c r="AE571" s="126">
        <v>0</v>
      </c>
      <c r="AF571" s="126">
        <v>0</v>
      </c>
      <c r="AG571" s="126">
        <v>0.14285714285714299</v>
      </c>
      <c r="AH571" s="126">
        <v>0</v>
      </c>
      <c r="AI571" s="126">
        <v>0</v>
      </c>
      <c r="AJ571" s="126">
        <v>0</v>
      </c>
      <c r="AK571" s="126">
        <v>0</v>
      </c>
      <c r="AL571" s="126">
        <v>0</v>
      </c>
      <c r="AM571" s="126"/>
    </row>
    <row r="572" spans="1:39">
      <c r="A572" s="126" t="s">
        <v>1091</v>
      </c>
      <c r="B572" s="126" t="s">
        <v>1092</v>
      </c>
      <c r="C572" s="126" t="s">
        <v>1715</v>
      </c>
      <c r="D572" s="126" t="s">
        <v>17</v>
      </c>
      <c r="E572" s="126">
        <v>0</v>
      </c>
      <c r="F572" s="126"/>
      <c r="G572" s="126"/>
      <c r="H572" s="126"/>
      <c r="I572" s="126"/>
      <c r="J572" s="126">
        <v>0</v>
      </c>
      <c r="K572" s="126" t="s">
        <v>18</v>
      </c>
      <c r="L572" s="126"/>
      <c r="M572" s="126">
        <v>0</v>
      </c>
      <c r="N572" s="126" t="s">
        <v>18</v>
      </c>
      <c r="O572" s="126"/>
      <c r="P572" s="126">
        <v>0</v>
      </c>
      <c r="Q572" s="126" t="s">
        <v>18</v>
      </c>
      <c r="R572" s="126"/>
      <c r="S572" s="126" t="s">
        <v>18</v>
      </c>
      <c r="T572" s="126" t="s">
        <v>1710</v>
      </c>
      <c r="U572" s="126"/>
      <c r="V572" s="126"/>
      <c r="W572" s="126" t="s">
        <v>29</v>
      </c>
      <c r="X572" s="126">
        <v>3.6</v>
      </c>
      <c r="Y572" s="126">
        <v>5</v>
      </c>
      <c r="Z572" s="126"/>
      <c r="AA572" s="126">
        <v>0.8</v>
      </c>
      <c r="AB572" s="126">
        <v>0</v>
      </c>
      <c r="AC572" s="126">
        <v>0</v>
      </c>
      <c r="AD572" s="126">
        <v>0</v>
      </c>
      <c r="AE572" s="126">
        <v>0</v>
      </c>
      <c r="AF572" s="126">
        <v>0</v>
      </c>
      <c r="AG572" s="126">
        <v>0</v>
      </c>
      <c r="AH572" s="126">
        <v>0</v>
      </c>
      <c r="AI572" s="126">
        <v>0</v>
      </c>
      <c r="AJ572" s="126">
        <v>0</v>
      </c>
      <c r="AK572" s="126">
        <v>0.2</v>
      </c>
      <c r="AL572" s="126">
        <v>0</v>
      </c>
      <c r="AM572" s="126"/>
    </row>
    <row r="573" spans="1:39">
      <c r="A573" s="126" t="s">
        <v>1093</v>
      </c>
      <c r="B573" s="126" t="s">
        <v>1094</v>
      </c>
      <c r="C573" s="126" t="s">
        <v>1711</v>
      </c>
      <c r="D573" s="126" t="s">
        <v>17</v>
      </c>
      <c r="E573" s="126">
        <v>0</v>
      </c>
      <c r="F573" s="126"/>
      <c r="G573" s="126"/>
      <c r="H573" s="126"/>
      <c r="I573" s="126"/>
      <c r="J573" s="126">
        <v>0</v>
      </c>
      <c r="K573" s="126" t="s">
        <v>18</v>
      </c>
      <c r="L573" s="126"/>
      <c r="M573" s="126">
        <v>0</v>
      </c>
      <c r="N573" s="126" t="s">
        <v>18</v>
      </c>
      <c r="O573" s="126"/>
      <c r="P573" s="126">
        <v>0</v>
      </c>
      <c r="Q573" s="126" t="s">
        <v>18</v>
      </c>
      <c r="R573" s="126"/>
      <c r="S573" s="126" t="s">
        <v>18</v>
      </c>
      <c r="T573" s="126" t="s">
        <v>1710</v>
      </c>
      <c r="U573" s="126"/>
      <c r="V573" s="126"/>
      <c r="W573" s="126" t="s">
        <v>28</v>
      </c>
      <c r="X573" s="126">
        <v>4</v>
      </c>
      <c r="Y573" s="126">
        <v>10</v>
      </c>
      <c r="Z573" s="126"/>
      <c r="AA573" s="126">
        <v>1</v>
      </c>
      <c r="AB573" s="126">
        <v>0</v>
      </c>
      <c r="AC573" s="126">
        <v>0</v>
      </c>
      <c r="AD573" s="126">
        <v>0</v>
      </c>
      <c r="AE573" s="126">
        <v>0</v>
      </c>
      <c r="AF573" s="126">
        <v>0</v>
      </c>
      <c r="AG573" s="126">
        <v>0</v>
      </c>
      <c r="AH573" s="126">
        <v>0</v>
      </c>
      <c r="AI573" s="126">
        <v>0</v>
      </c>
      <c r="AJ573" s="126">
        <v>0</v>
      </c>
      <c r="AK573" s="126">
        <v>0</v>
      </c>
      <c r="AL573" s="126">
        <v>0</v>
      </c>
      <c r="AM573" s="126"/>
    </row>
    <row r="574" spans="1:39">
      <c r="A574" s="126" t="s">
        <v>1095</v>
      </c>
      <c r="B574" s="126" t="s">
        <v>1096</v>
      </c>
      <c r="C574" s="126" t="s">
        <v>1711</v>
      </c>
      <c r="D574" s="126" t="s">
        <v>17</v>
      </c>
      <c r="E574" s="126">
        <v>0</v>
      </c>
      <c r="F574" s="126"/>
      <c r="G574" s="126"/>
      <c r="H574" s="126"/>
      <c r="I574" s="126"/>
      <c r="J574" s="126">
        <v>0</v>
      </c>
      <c r="K574" s="126" t="s">
        <v>18</v>
      </c>
      <c r="L574" s="126"/>
      <c r="M574" s="126">
        <v>0</v>
      </c>
      <c r="N574" s="126" t="s">
        <v>18</v>
      </c>
      <c r="O574" s="126"/>
      <c r="P574" s="126">
        <v>0</v>
      </c>
      <c r="Q574" s="126" t="s">
        <v>18</v>
      </c>
      <c r="R574" s="126"/>
      <c r="S574" s="126" t="s">
        <v>18</v>
      </c>
      <c r="T574" s="126" t="s">
        <v>1710</v>
      </c>
      <c r="U574" s="126"/>
      <c r="V574" s="126"/>
      <c r="W574" s="126" t="s">
        <v>28</v>
      </c>
      <c r="X574" s="126">
        <v>3.96588235294118</v>
      </c>
      <c r="Y574" s="126">
        <v>68</v>
      </c>
      <c r="Z574" s="126"/>
      <c r="AA574" s="126">
        <v>0.92647058823529405</v>
      </c>
      <c r="AB574" s="126">
        <v>5.8823529411764698E-2</v>
      </c>
      <c r="AC574" s="126">
        <v>0</v>
      </c>
      <c r="AD574" s="126">
        <v>1.4705882352941201E-2</v>
      </c>
      <c r="AE574" s="126">
        <v>0</v>
      </c>
      <c r="AF574" s="126">
        <v>0</v>
      </c>
      <c r="AG574" s="126">
        <v>0</v>
      </c>
      <c r="AH574" s="126">
        <v>0</v>
      </c>
      <c r="AI574" s="126">
        <v>0</v>
      </c>
      <c r="AJ574" s="126">
        <v>0</v>
      </c>
      <c r="AK574" s="126">
        <v>0</v>
      </c>
      <c r="AL574" s="126">
        <v>0</v>
      </c>
      <c r="AM574" s="126"/>
    </row>
    <row r="575" spans="1:39">
      <c r="A575" s="126" t="s">
        <v>1097</v>
      </c>
      <c r="B575" s="126" t="s">
        <v>1098</v>
      </c>
      <c r="C575" s="126" t="s">
        <v>1711</v>
      </c>
      <c r="D575" s="126" t="s">
        <v>17</v>
      </c>
      <c r="E575" s="126">
        <v>0</v>
      </c>
      <c r="F575" s="126"/>
      <c r="G575" s="126"/>
      <c r="H575" s="126"/>
      <c r="I575" s="126"/>
      <c r="J575" s="126">
        <v>0</v>
      </c>
      <c r="K575" s="126" t="s">
        <v>18</v>
      </c>
      <c r="L575" s="126"/>
      <c r="M575" s="126">
        <v>0</v>
      </c>
      <c r="N575" s="126" t="s">
        <v>18</v>
      </c>
      <c r="O575" s="126"/>
      <c r="P575" s="126">
        <v>0</v>
      </c>
      <c r="Q575" s="126" t="s">
        <v>18</v>
      </c>
      <c r="R575" s="126"/>
      <c r="S575" s="126" t="s">
        <v>18</v>
      </c>
      <c r="T575" s="126" t="s">
        <v>1710</v>
      </c>
      <c r="U575" s="126"/>
      <c r="V575" s="126"/>
      <c r="W575" s="126" t="s">
        <v>28</v>
      </c>
      <c r="X575" s="126">
        <v>3.95857142857143</v>
      </c>
      <c r="Y575" s="126">
        <v>56</v>
      </c>
      <c r="Z575" s="126"/>
      <c r="AA575" s="126">
        <v>0.91071428571428603</v>
      </c>
      <c r="AB575" s="126">
        <v>7.1428571428571397E-2</v>
      </c>
      <c r="AC575" s="126">
        <v>0</v>
      </c>
      <c r="AD575" s="126">
        <v>1.7857142857142901E-2</v>
      </c>
      <c r="AE575" s="126">
        <v>0</v>
      </c>
      <c r="AF575" s="126">
        <v>0</v>
      </c>
      <c r="AG575" s="126">
        <v>0</v>
      </c>
      <c r="AH575" s="126">
        <v>0</v>
      </c>
      <c r="AI575" s="126">
        <v>0</v>
      </c>
      <c r="AJ575" s="126">
        <v>0</v>
      </c>
      <c r="AK575" s="126">
        <v>0</v>
      </c>
      <c r="AL575" s="126">
        <v>0</v>
      </c>
      <c r="AM575" s="126"/>
    </row>
    <row r="576" spans="1:39">
      <c r="A576" s="126" t="s">
        <v>1099</v>
      </c>
      <c r="B576" s="126" t="s">
        <v>1100</v>
      </c>
      <c r="C576" s="126" t="s">
        <v>1711</v>
      </c>
      <c r="D576" s="126" t="s">
        <v>17</v>
      </c>
      <c r="E576" s="126">
        <v>1</v>
      </c>
      <c r="F576" s="126">
        <v>3</v>
      </c>
      <c r="G576" s="126">
        <v>1</v>
      </c>
      <c r="H576" s="126">
        <v>0</v>
      </c>
      <c r="I576" s="126">
        <v>0</v>
      </c>
      <c r="J576" s="126">
        <v>0</v>
      </c>
      <c r="K576" s="126" t="s">
        <v>18</v>
      </c>
      <c r="L576" s="126"/>
      <c r="M576" s="126">
        <v>1</v>
      </c>
      <c r="N576" s="126" t="s">
        <v>28</v>
      </c>
      <c r="O576" s="126" t="s">
        <v>1714</v>
      </c>
      <c r="P576" s="126">
        <v>0</v>
      </c>
      <c r="Q576" s="126" t="s">
        <v>18</v>
      </c>
      <c r="R576" s="126"/>
      <c r="S576" s="126" t="s">
        <v>18</v>
      </c>
      <c r="T576" s="126" t="s">
        <v>1710</v>
      </c>
      <c r="U576" s="126"/>
      <c r="V576" s="126"/>
      <c r="W576" s="126" t="s">
        <v>33</v>
      </c>
      <c r="X576" s="126">
        <v>2.4886046511627899</v>
      </c>
      <c r="Y576" s="126">
        <v>43</v>
      </c>
      <c r="Z576" s="126">
        <v>1</v>
      </c>
      <c r="AA576" s="126">
        <v>0.30232558139534899</v>
      </c>
      <c r="AB576" s="126">
        <v>0.116279069767442</v>
      </c>
      <c r="AC576" s="126">
        <v>2.32558139534884E-2</v>
      </c>
      <c r="AD576" s="126">
        <v>9.3023255813953501E-2</v>
      </c>
      <c r="AE576" s="126">
        <v>0</v>
      </c>
      <c r="AF576" s="126">
        <v>2.32558139534884E-2</v>
      </c>
      <c r="AG576" s="126">
        <v>0.186046511627907</v>
      </c>
      <c r="AH576" s="126">
        <v>6.9767441860465101E-2</v>
      </c>
      <c r="AI576" s="126">
        <v>0.162790697674419</v>
      </c>
      <c r="AJ576" s="126">
        <v>2.32558139534884E-2</v>
      </c>
      <c r="AK576" s="126">
        <v>0</v>
      </c>
      <c r="AL576" s="126">
        <v>0</v>
      </c>
      <c r="AM576" s="126"/>
    </row>
    <row r="577" spans="1:39">
      <c r="A577" s="126" t="s">
        <v>1101</v>
      </c>
      <c r="B577" s="126" t="s">
        <v>1102</v>
      </c>
      <c r="C577" s="126" t="s">
        <v>1711</v>
      </c>
      <c r="D577" s="126" t="s">
        <v>17</v>
      </c>
      <c r="E577" s="126">
        <v>0</v>
      </c>
      <c r="F577" s="126"/>
      <c r="G577" s="126"/>
      <c r="H577" s="126"/>
      <c r="I577" s="126"/>
      <c r="J577" s="126">
        <v>0</v>
      </c>
      <c r="K577" s="126" t="s">
        <v>18</v>
      </c>
      <c r="L577" s="126"/>
      <c r="M577" s="126">
        <v>0</v>
      </c>
      <c r="N577" s="126" t="s">
        <v>18</v>
      </c>
      <c r="O577" s="126"/>
      <c r="P577" s="126">
        <v>0</v>
      </c>
      <c r="Q577" s="126" t="s">
        <v>18</v>
      </c>
      <c r="R577" s="126"/>
      <c r="S577" s="126" t="s">
        <v>18</v>
      </c>
      <c r="T577" s="126" t="s">
        <v>1710</v>
      </c>
      <c r="U577" s="126"/>
      <c r="V577" s="126"/>
      <c r="W577" s="126" t="s">
        <v>21</v>
      </c>
      <c r="X577" s="126">
        <v>1.8695652173913</v>
      </c>
      <c r="Y577" s="126">
        <v>23</v>
      </c>
      <c r="Z577" s="126"/>
      <c r="AA577" s="126">
        <v>0.173913043478261</v>
      </c>
      <c r="AB577" s="126">
        <v>8.6956521739130405E-2</v>
      </c>
      <c r="AC577" s="126">
        <v>8.6956521739130405E-2</v>
      </c>
      <c r="AD577" s="126">
        <v>0</v>
      </c>
      <c r="AE577" s="126">
        <v>4.3478260869565202E-2</v>
      </c>
      <c r="AF577" s="126">
        <v>4.3478260869565202E-2</v>
      </c>
      <c r="AG577" s="126">
        <v>0.13043478260869601</v>
      </c>
      <c r="AH577" s="126">
        <v>8.6956521739130405E-2</v>
      </c>
      <c r="AI577" s="126">
        <v>0.217391304347826</v>
      </c>
      <c r="AJ577" s="126">
        <v>0.13043478260869601</v>
      </c>
      <c r="AK577" s="126">
        <v>0</v>
      </c>
      <c r="AL577" s="126">
        <v>0</v>
      </c>
      <c r="AM577" s="126"/>
    </row>
    <row r="578" spans="1:39">
      <c r="A578" s="126" t="s">
        <v>1103</v>
      </c>
      <c r="B578" s="126" t="s">
        <v>1104</v>
      </c>
      <c r="C578" s="126" t="s">
        <v>1715</v>
      </c>
      <c r="D578" s="126" t="s">
        <v>17</v>
      </c>
      <c r="E578" s="126">
        <v>0</v>
      </c>
      <c r="F578" s="126"/>
      <c r="G578" s="126"/>
      <c r="H578" s="126"/>
      <c r="I578" s="126"/>
      <c r="J578" s="126">
        <v>0</v>
      </c>
      <c r="K578" s="126" t="s">
        <v>18</v>
      </c>
      <c r="L578" s="126"/>
      <c r="M578" s="126">
        <v>0</v>
      </c>
      <c r="N578" s="126" t="s">
        <v>18</v>
      </c>
      <c r="O578" s="126"/>
      <c r="P578" s="126">
        <v>0</v>
      </c>
      <c r="Q578" s="126" t="s">
        <v>18</v>
      </c>
      <c r="R578" s="126"/>
      <c r="S578" s="126" t="s">
        <v>18</v>
      </c>
      <c r="T578" s="126" t="s">
        <v>1710</v>
      </c>
      <c r="U578" s="126"/>
      <c r="V578" s="126"/>
      <c r="W578" s="126" t="s">
        <v>32</v>
      </c>
      <c r="X578" s="126">
        <v>2.6666666666666701</v>
      </c>
      <c r="Y578" s="126">
        <v>3</v>
      </c>
      <c r="Z578" s="126"/>
      <c r="AA578" s="126">
        <v>0.66666666666666696</v>
      </c>
      <c r="AB578" s="126">
        <v>0</v>
      </c>
      <c r="AC578" s="126">
        <v>0</v>
      </c>
      <c r="AD578" s="126">
        <v>0</v>
      </c>
      <c r="AE578" s="126">
        <v>0</v>
      </c>
      <c r="AF578" s="126">
        <v>0</v>
      </c>
      <c r="AG578" s="126">
        <v>0</v>
      </c>
      <c r="AH578" s="126">
        <v>0</v>
      </c>
      <c r="AI578" s="126">
        <v>0</v>
      </c>
      <c r="AJ578" s="126">
        <v>0</v>
      </c>
      <c r="AK578" s="126">
        <v>0</v>
      </c>
      <c r="AL578" s="126">
        <v>0</v>
      </c>
      <c r="AM578" s="126"/>
    </row>
    <row r="579" spans="1:39">
      <c r="A579" s="126" t="s">
        <v>1105</v>
      </c>
      <c r="B579" s="126" t="s">
        <v>1106</v>
      </c>
      <c r="C579" s="126" t="s">
        <v>1715</v>
      </c>
      <c r="D579" s="126" t="s">
        <v>17</v>
      </c>
      <c r="E579" s="126">
        <v>0</v>
      </c>
      <c r="F579" s="126"/>
      <c r="G579" s="126"/>
      <c r="H579" s="126"/>
      <c r="I579" s="126"/>
      <c r="J579" s="126">
        <v>0</v>
      </c>
      <c r="K579" s="126" t="s">
        <v>18</v>
      </c>
      <c r="L579" s="126"/>
      <c r="M579" s="126">
        <v>0</v>
      </c>
      <c r="N579" s="126" t="s">
        <v>18</v>
      </c>
      <c r="O579" s="126"/>
      <c r="P579" s="126">
        <v>0</v>
      </c>
      <c r="Q579" s="126" t="s">
        <v>18</v>
      </c>
      <c r="R579" s="126"/>
      <c r="S579" s="126" t="s">
        <v>18</v>
      </c>
      <c r="T579" s="126" t="s">
        <v>1710</v>
      </c>
      <c r="U579" s="126"/>
      <c r="V579" s="126"/>
      <c r="W579" s="126" t="s">
        <v>30</v>
      </c>
      <c r="X579" s="126">
        <v>3.5</v>
      </c>
      <c r="Y579" s="126">
        <v>2</v>
      </c>
      <c r="Z579" s="126"/>
      <c r="AA579" s="126">
        <v>0.5</v>
      </c>
      <c r="AB579" s="126">
        <v>0</v>
      </c>
      <c r="AC579" s="126">
        <v>0</v>
      </c>
      <c r="AD579" s="126">
        <v>0.5</v>
      </c>
      <c r="AE579" s="126">
        <v>0</v>
      </c>
      <c r="AF579" s="126">
        <v>0</v>
      </c>
      <c r="AG579" s="126">
        <v>0</v>
      </c>
      <c r="AH579" s="126">
        <v>0</v>
      </c>
      <c r="AI579" s="126">
        <v>0</v>
      </c>
      <c r="AJ579" s="126">
        <v>0</v>
      </c>
      <c r="AK579" s="126">
        <v>0</v>
      </c>
      <c r="AL579" s="126">
        <v>0</v>
      </c>
      <c r="AM579" s="126"/>
    </row>
    <row r="580" spans="1:39">
      <c r="A580" s="126" t="s">
        <v>1107</v>
      </c>
      <c r="B580" s="126" t="s">
        <v>1108</v>
      </c>
      <c r="C580" s="126" t="s">
        <v>1715</v>
      </c>
      <c r="D580" s="126" t="s">
        <v>17</v>
      </c>
      <c r="E580" s="126">
        <v>1</v>
      </c>
      <c r="F580" s="126"/>
      <c r="G580" s="126"/>
      <c r="H580" s="126"/>
      <c r="I580" s="126"/>
      <c r="J580" s="126">
        <v>0</v>
      </c>
      <c r="K580" s="126" t="s">
        <v>18</v>
      </c>
      <c r="L580" s="126"/>
      <c r="M580" s="126">
        <v>0</v>
      </c>
      <c r="N580" s="126" t="s">
        <v>18</v>
      </c>
      <c r="O580" s="126"/>
      <c r="P580" s="126">
        <v>0</v>
      </c>
      <c r="Q580" s="126" t="s">
        <v>18</v>
      </c>
      <c r="R580" s="126"/>
      <c r="S580" s="126" t="s">
        <v>31</v>
      </c>
      <c r="T580" s="126" t="s">
        <v>1715</v>
      </c>
      <c r="U580" s="126">
        <v>3</v>
      </c>
      <c r="V580" s="126"/>
      <c r="W580" s="126" t="s">
        <v>29</v>
      </c>
      <c r="X580" s="126">
        <v>3.6780645161290302</v>
      </c>
      <c r="Y580" s="126">
        <v>31</v>
      </c>
      <c r="Z580" s="126">
        <v>1</v>
      </c>
      <c r="AA580" s="126">
        <v>0.64516129032258096</v>
      </c>
      <c r="AB580" s="126">
        <v>0.19354838709677399</v>
      </c>
      <c r="AC580" s="126">
        <v>3.2258064516128997E-2</v>
      </c>
      <c r="AD580" s="126">
        <v>6.4516129032258104E-2</v>
      </c>
      <c r="AE580" s="126">
        <v>3.2258064516128997E-2</v>
      </c>
      <c r="AF580" s="126">
        <v>0</v>
      </c>
      <c r="AG580" s="126">
        <v>0</v>
      </c>
      <c r="AH580" s="126">
        <v>0</v>
      </c>
      <c r="AI580" s="126">
        <v>0</v>
      </c>
      <c r="AJ580" s="126">
        <v>3.2258064516128997E-2</v>
      </c>
      <c r="AK580" s="126">
        <v>0</v>
      </c>
      <c r="AL580" s="126">
        <v>0</v>
      </c>
      <c r="AM580" s="126"/>
    </row>
    <row r="581" spans="1:39">
      <c r="A581" s="126" t="s">
        <v>1109</v>
      </c>
      <c r="B581" s="126" t="s">
        <v>1110</v>
      </c>
      <c r="C581" s="126" t="s">
        <v>1715</v>
      </c>
      <c r="D581" s="126" t="s">
        <v>17</v>
      </c>
      <c r="E581" s="126">
        <v>1</v>
      </c>
      <c r="F581" s="126">
        <v>0</v>
      </c>
      <c r="G581" s="126">
        <v>0</v>
      </c>
      <c r="H581" s="126">
        <v>1</v>
      </c>
      <c r="I581" s="126">
        <v>0</v>
      </c>
      <c r="J581" s="126">
        <v>0</v>
      </c>
      <c r="K581" s="126" t="s">
        <v>18</v>
      </c>
      <c r="L581" s="126"/>
      <c r="M581" s="126">
        <v>0</v>
      </c>
      <c r="N581" s="126" t="s">
        <v>18</v>
      </c>
      <c r="O581" s="126"/>
      <c r="P581" s="126">
        <v>1</v>
      </c>
      <c r="Q581" s="126" t="s">
        <v>18</v>
      </c>
      <c r="R581" s="126">
        <v>0</v>
      </c>
      <c r="S581" s="126" t="s">
        <v>18</v>
      </c>
      <c r="T581" s="126" t="s">
        <v>1710</v>
      </c>
      <c r="U581" s="126"/>
      <c r="V581" s="126"/>
      <c r="W581" s="126" t="s">
        <v>29</v>
      </c>
      <c r="X581" s="126">
        <v>3.6267999999999998</v>
      </c>
      <c r="Y581" s="126">
        <v>25</v>
      </c>
      <c r="Z581" s="126">
        <v>1</v>
      </c>
      <c r="AA581" s="126">
        <v>0.8</v>
      </c>
      <c r="AB581" s="126">
        <v>0.08</v>
      </c>
      <c r="AC581" s="126">
        <v>0.04</v>
      </c>
      <c r="AD581" s="126">
        <v>0</v>
      </c>
      <c r="AE581" s="126">
        <v>0</v>
      </c>
      <c r="AF581" s="126">
        <v>0</v>
      </c>
      <c r="AG581" s="126">
        <v>0</v>
      </c>
      <c r="AH581" s="126">
        <v>0</v>
      </c>
      <c r="AI581" s="126">
        <v>0.08</v>
      </c>
      <c r="AJ581" s="126">
        <v>0</v>
      </c>
      <c r="AK581" s="126">
        <v>0</v>
      </c>
      <c r="AL581" s="126">
        <v>0</v>
      </c>
      <c r="AM581" s="126"/>
    </row>
    <row r="582" spans="1:39">
      <c r="A582" s="126" t="s">
        <v>1111</v>
      </c>
      <c r="B582" s="126" t="s">
        <v>1112</v>
      </c>
      <c r="C582" s="126" t="s">
        <v>1715</v>
      </c>
      <c r="D582" s="126" t="s">
        <v>17</v>
      </c>
      <c r="E582" s="126">
        <v>5</v>
      </c>
      <c r="F582" s="126">
        <v>0</v>
      </c>
      <c r="G582" s="126">
        <v>0</v>
      </c>
      <c r="H582" s="126">
        <v>1</v>
      </c>
      <c r="I582" s="126">
        <v>0</v>
      </c>
      <c r="J582" s="126">
        <v>0</v>
      </c>
      <c r="K582" s="126" t="s">
        <v>18</v>
      </c>
      <c r="L582" s="126"/>
      <c r="M582" s="126">
        <v>0</v>
      </c>
      <c r="N582" s="126" t="s">
        <v>18</v>
      </c>
      <c r="O582" s="126"/>
      <c r="P582" s="126">
        <v>0</v>
      </c>
      <c r="Q582" s="126" t="s">
        <v>18</v>
      </c>
      <c r="R582" s="126"/>
      <c r="S582" s="126" t="s">
        <v>18</v>
      </c>
      <c r="T582" s="126" t="s">
        <v>1710</v>
      </c>
      <c r="U582" s="126"/>
      <c r="V582" s="126"/>
      <c r="W582" s="126" t="s">
        <v>28</v>
      </c>
      <c r="X582" s="126">
        <v>3.9836065573770494</v>
      </c>
      <c r="Y582" s="126">
        <v>61</v>
      </c>
      <c r="Z582" s="126">
        <v>5</v>
      </c>
      <c r="AA582" s="126">
        <v>0.98360655737704916</v>
      </c>
      <c r="AB582" s="126">
        <v>0</v>
      </c>
      <c r="AC582" s="126">
        <v>0</v>
      </c>
      <c r="AD582" s="126">
        <v>1.63934426229508E-2</v>
      </c>
      <c r="AE582" s="126">
        <v>0</v>
      </c>
      <c r="AF582" s="126">
        <v>0</v>
      </c>
      <c r="AG582" s="126">
        <v>0</v>
      </c>
      <c r="AH582" s="126">
        <v>0</v>
      </c>
      <c r="AI582" s="126">
        <v>0</v>
      </c>
      <c r="AJ582" s="126">
        <v>0</v>
      </c>
      <c r="AK582" s="126">
        <v>0</v>
      </c>
      <c r="AL582" s="126">
        <v>0</v>
      </c>
      <c r="AM582" s="126"/>
    </row>
    <row r="583" spans="1:39">
      <c r="A583" s="126" t="s">
        <v>1113</v>
      </c>
      <c r="B583" s="126" t="s">
        <v>1114</v>
      </c>
      <c r="C583" s="126" t="s">
        <v>1715</v>
      </c>
      <c r="D583" s="126" t="s">
        <v>17</v>
      </c>
      <c r="E583" s="126">
        <v>0</v>
      </c>
      <c r="F583" s="126"/>
      <c r="G583" s="126"/>
      <c r="H583" s="126"/>
      <c r="I583" s="126"/>
      <c r="J583" s="126">
        <v>0</v>
      </c>
      <c r="K583" s="126" t="s">
        <v>18</v>
      </c>
      <c r="L583" s="126"/>
      <c r="M583" s="126">
        <v>0</v>
      </c>
      <c r="N583" s="126" t="s">
        <v>18</v>
      </c>
      <c r="O583" s="126"/>
      <c r="P583" s="126">
        <v>0</v>
      </c>
      <c r="Q583" s="126" t="s">
        <v>18</v>
      </c>
      <c r="R583" s="126"/>
      <c r="S583" s="126" t="s">
        <v>18</v>
      </c>
      <c r="T583" s="126" t="s">
        <v>1710</v>
      </c>
      <c r="U583" s="126"/>
      <c r="V583" s="126"/>
      <c r="W583" s="126" t="s">
        <v>28</v>
      </c>
      <c r="X583" s="126">
        <v>3.9710869565217402</v>
      </c>
      <c r="Y583" s="126">
        <v>46</v>
      </c>
      <c r="Z583" s="126"/>
      <c r="AA583" s="126">
        <v>0.97826086956521696</v>
      </c>
      <c r="AB583" s="126">
        <v>0</v>
      </c>
      <c r="AC583" s="126">
        <v>0</v>
      </c>
      <c r="AD583" s="126">
        <v>0</v>
      </c>
      <c r="AE583" s="126">
        <v>2.1739130434782601E-2</v>
      </c>
      <c r="AF583" s="126">
        <v>0</v>
      </c>
      <c r="AG583" s="126">
        <v>0</v>
      </c>
      <c r="AH583" s="126">
        <v>0</v>
      </c>
      <c r="AI583" s="126">
        <v>0</v>
      </c>
      <c r="AJ583" s="126">
        <v>0</v>
      </c>
      <c r="AK583" s="126">
        <v>0</v>
      </c>
      <c r="AL583" s="126">
        <v>0</v>
      </c>
      <c r="AM583" s="126"/>
    </row>
    <row r="584" spans="1:39">
      <c r="A584" s="126" t="s">
        <v>1115</v>
      </c>
      <c r="B584" s="126" t="s">
        <v>1116</v>
      </c>
      <c r="C584" s="126" t="s">
        <v>1715</v>
      </c>
      <c r="D584" s="126" t="s">
        <v>17</v>
      </c>
      <c r="E584" s="126">
        <v>1</v>
      </c>
      <c r="F584" s="126"/>
      <c r="G584" s="126"/>
      <c r="H584" s="126"/>
      <c r="I584" s="126"/>
      <c r="J584" s="126">
        <v>0</v>
      </c>
      <c r="K584" s="126" t="s">
        <v>18</v>
      </c>
      <c r="L584" s="126"/>
      <c r="M584" s="126">
        <v>0</v>
      </c>
      <c r="N584" s="126" t="s">
        <v>18</v>
      </c>
      <c r="O584" s="126"/>
      <c r="P584" s="126">
        <v>0</v>
      </c>
      <c r="Q584" s="126" t="s">
        <v>18</v>
      </c>
      <c r="R584" s="126"/>
      <c r="S584" s="126" t="s">
        <v>28</v>
      </c>
      <c r="T584" s="126" t="s">
        <v>1715</v>
      </c>
      <c r="U584" s="126">
        <v>4</v>
      </c>
      <c r="V584" s="126"/>
      <c r="W584" s="126" t="s">
        <v>28</v>
      </c>
      <c r="X584" s="126">
        <v>3.84375</v>
      </c>
      <c r="Y584" s="126">
        <v>32</v>
      </c>
      <c r="Z584" s="126">
        <v>1</v>
      </c>
      <c r="AA584" s="126">
        <v>0.9375</v>
      </c>
      <c r="AB584" s="126">
        <v>0</v>
      </c>
      <c r="AC584" s="126">
        <v>0</v>
      </c>
      <c r="AD584" s="126">
        <v>3.125E-2</v>
      </c>
      <c r="AE584" s="126">
        <v>0</v>
      </c>
      <c r="AF584" s="126">
        <v>0</v>
      </c>
      <c r="AG584" s="126">
        <v>0</v>
      </c>
      <c r="AH584" s="126">
        <v>0</v>
      </c>
      <c r="AI584" s="126">
        <v>0</v>
      </c>
      <c r="AJ584" s="126">
        <v>3.125E-2</v>
      </c>
      <c r="AK584" s="126">
        <v>0</v>
      </c>
      <c r="AL584" s="126">
        <v>0</v>
      </c>
      <c r="AM584" s="126"/>
    </row>
    <row r="585" spans="1:39">
      <c r="A585" s="126" t="s">
        <v>1117</v>
      </c>
      <c r="B585" s="126" t="s">
        <v>1118</v>
      </c>
      <c r="C585" s="126" t="s">
        <v>1715</v>
      </c>
      <c r="D585" s="126" t="s">
        <v>17</v>
      </c>
      <c r="E585" s="126">
        <v>0</v>
      </c>
      <c r="F585" s="126"/>
      <c r="G585" s="126"/>
      <c r="H585" s="126"/>
      <c r="I585" s="126"/>
      <c r="J585" s="126">
        <v>0</v>
      </c>
      <c r="K585" s="126" t="s">
        <v>18</v>
      </c>
      <c r="L585" s="126"/>
      <c r="M585" s="126">
        <v>0</v>
      </c>
      <c r="N585" s="126" t="s">
        <v>18</v>
      </c>
      <c r="O585" s="126"/>
      <c r="P585" s="126">
        <v>0</v>
      </c>
      <c r="Q585" s="126" t="s">
        <v>18</v>
      </c>
      <c r="R585" s="126"/>
      <c r="S585" s="126" t="s">
        <v>18</v>
      </c>
      <c r="T585" s="126" t="s">
        <v>1710</v>
      </c>
      <c r="U585" s="126"/>
      <c r="V585" s="126"/>
      <c r="W585" s="126" t="s">
        <v>28</v>
      </c>
      <c r="X585" s="126">
        <v>4</v>
      </c>
      <c r="Y585" s="126">
        <v>24</v>
      </c>
      <c r="Z585" s="126"/>
      <c r="AA585" s="126">
        <v>1</v>
      </c>
      <c r="AB585" s="126">
        <v>0</v>
      </c>
      <c r="AC585" s="126">
        <v>0</v>
      </c>
      <c r="AD585" s="126">
        <v>0</v>
      </c>
      <c r="AE585" s="126">
        <v>0</v>
      </c>
      <c r="AF585" s="126">
        <v>0</v>
      </c>
      <c r="AG585" s="126">
        <v>0</v>
      </c>
      <c r="AH585" s="126">
        <v>0</v>
      </c>
      <c r="AI585" s="126">
        <v>0</v>
      </c>
      <c r="AJ585" s="126">
        <v>0</v>
      </c>
      <c r="AK585" s="126">
        <v>0</v>
      </c>
      <c r="AL585" s="126">
        <v>0</v>
      </c>
      <c r="AM585" s="126"/>
    </row>
    <row r="586" spans="1:39">
      <c r="A586" s="126" t="s">
        <v>1119</v>
      </c>
      <c r="B586" s="126" t="s">
        <v>1120</v>
      </c>
      <c r="C586" s="126" t="s">
        <v>1715</v>
      </c>
      <c r="D586" s="126" t="s">
        <v>17</v>
      </c>
      <c r="E586" s="126">
        <v>2</v>
      </c>
      <c r="F586" s="126">
        <v>0</v>
      </c>
      <c r="G586" s="126">
        <v>0</v>
      </c>
      <c r="H586" s="126">
        <v>1</v>
      </c>
      <c r="I586" s="126">
        <v>0</v>
      </c>
      <c r="J586" s="126">
        <v>0</v>
      </c>
      <c r="K586" s="126" t="s">
        <v>18</v>
      </c>
      <c r="L586" s="126"/>
      <c r="M586" s="126">
        <v>0</v>
      </c>
      <c r="N586" s="126" t="s">
        <v>18</v>
      </c>
      <c r="O586" s="126"/>
      <c r="P586" s="126">
        <v>0</v>
      </c>
      <c r="Q586" s="126" t="s">
        <v>18</v>
      </c>
      <c r="R586" s="126"/>
      <c r="S586" s="126" t="s">
        <v>18</v>
      </c>
      <c r="T586" s="126" t="s">
        <v>1710</v>
      </c>
      <c r="U586" s="126"/>
      <c r="V586" s="126"/>
      <c r="W586" s="126" t="s">
        <v>29</v>
      </c>
      <c r="X586" s="126">
        <v>3.79</v>
      </c>
      <c r="Y586" s="126">
        <v>27</v>
      </c>
      <c r="Z586" s="126">
        <v>2</v>
      </c>
      <c r="AA586" s="126">
        <v>0.88888888888888895</v>
      </c>
      <c r="AB586" s="126">
        <v>0</v>
      </c>
      <c r="AC586" s="126">
        <v>3.7037037037037E-2</v>
      </c>
      <c r="AD586" s="126">
        <v>3.7037037037037E-2</v>
      </c>
      <c r="AE586" s="126">
        <v>0</v>
      </c>
      <c r="AF586" s="126">
        <v>0</v>
      </c>
      <c r="AG586" s="126">
        <v>0</v>
      </c>
      <c r="AH586" s="126">
        <v>0</v>
      </c>
      <c r="AI586" s="126">
        <v>3.7037037037037E-2</v>
      </c>
      <c r="AJ586" s="126">
        <v>0</v>
      </c>
      <c r="AK586" s="126">
        <v>0</v>
      </c>
      <c r="AL586" s="126">
        <v>0</v>
      </c>
      <c r="AM586" s="126"/>
    </row>
    <row r="587" spans="1:39">
      <c r="A587" s="126" t="s">
        <v>1549</v>
      </c>
      <c r="B587" s="126" t="s">
        <v>1899</v>
      </c>
      <c r="C587" s="126" t="s">
        <v>1711</v>
      </c>
      <c r="D587" s="126" t="s">
        <v>17</v>
      </c>
      <c r="E587" s="126">
        <v>0</v>
      </c>
      <c r="F587" s="126"/>
      <c r="G587" s="126"/>
      <c r="H587" s="126"/>
      <c r="I587" s="126"/>
      <c r="J587" s="126">
        <v>0</v>
      </c>
      <c r="K587" s="126" t="s">
        <v>18</v>
      </c>
      <c r="L587" s="126"/>
      <c r="M587" s="126">
        <v>0</v>
      </c>
      <c r="N587" s="126" t="s">
        <v>18</v>
      </c>
      <c r="O587" s="126"/>
      <c r="P587" s="126">
        <v>0</v>
      </c>
      <c r="Q587" s="126" t="s">
        <v>18</v>
      </c>
      <c r="R587" s="126"/>
      <c r="S587" s="126" t="s">
        <v>18</v>
      </c>
      <c r="T587" s="126" t="s">
        <v>1710</v>
      </c>
      <c r="U587" s="126"/>
      <c r="V587" s="126"/>
      <c r="W587" s="126" t="s">
        <v>28</v>
      </c>
      <c r="X587" s="126">
        <v>4</v>
      </c>
      <c r="Y587" s="126">
        <v>1</v>
      </c>
      <c r="Z587" s="126"/>
      <c r="AA587" s="126">
        <v>1</v>
      </c>
      <c r="AB587" s="126">
        <v>0</v>
      </c>
      <c r="AC587" s="126">
        <v>0</v>
      </c>
      <c r="AD587" s="126">
        <v>0</v>
      </c>
      <c r="AE587" s="126">
        <v>0</v>
      </c>
      <c r="AF587" s="126">
        <v>0</v>
      </c>
      <c r="AG587" s="126">
        <v>0</v>
      </c>
      <c r="AH587" s="126">
        <v>0</v>
      </c>
      <c r="AI587" s="126">
        <v>0</v>
      </c>
      <c r="AJ587" s="126">
        <v>0</v>
      </c>
      <c r="AK587" s="126">
        <v>0</v>
      </c>
      <c r="AL587" s="126">
        <v>0</v>
      </c>
      <c r="AM587" s="126"/>
    </row>
    <row r="588" spans="1:39">
      <c r="A588" s="126" t="s">
        <v>1121</v>
      </c>
      <c r="B588" s="126" t="s">
        <v>1122</v>
      </c>
      <c r="C588" s="126" t="s">
        <v>1715</v>
      </c>
      <c r="D588" s="126" t="s">
        <v>17</v>
      </c>
      <c r="E588" s="126">
        <v>1</v>
      </c>
      <c r="F588" s="126">
        <v>0</v>
      </c>
      <c r="G588" s="126">
        <v>0</v>
      </c>
      <c r="H588" s="126">
        <v>1</v>
      </c>
      <c r="I588" s="126">
        <v>0</v>
      </c>
      <c r="J588" s="126">
        <v>0</v>
      </c>
      <c r="K588" s="126" t="s">
        <v>18</v>
      </c>
      <c r="L588" s="126"/>
      <c r="M588" s="126">
        <v>0</v>
      </c>
      <c r="N588" s="126" t="s">
        <v>18</v>
      </c>
      <c r="O588" s="126"/>
      <c r="P588" s="126">
        <v>0</v>
      </c>
      <c r="Q588" s="126" t="s">
        <v>18</v>
      </c>
      <c r="R588" s="126"/>
      <c r="S588" s="126" t="s">
        <v>18</v>
      </c>
      <c r="T588" s="126" t="s">
        <v>1710</v>
      </c>
      <c r="U588" s="126"/>
      <c r="V588" s="126"/>
      <c r="W588" s="126" t="s">
        <v>28</v>
      </c>
      <c r="X588" s="126">
        <v>3.9379069767441894</v>
      </c>
      <c r="Y588" s="126">
        <v>43</v>
      </c>
      <c r="Z588" s="126">
        <v>1</v>
      </c>
      <c r="AA588" s="126">
        <v>0.95348837209302284</v>
      </c>
      <c r="AB588" s="126">
        <v>0</v>
      </c>
      <c r="AC588" s="126">
        <v>2.32558139534884E-2</v>
      </c>
      <c r="AD588" s="126">
        <v>0</v>
      </c>
      <c r="AE588" s="126">
        <v>0</v>
      </c>
      <c r="AF588" s="126">
        <v>0</v>
      </c>
      <c r="AG588" s="126">
        <v>0</v>
      </c>
      <c r="AH588" s="126">
        <v>0</v>
      </c>
      <c r="AI588" s="126">
        <v>0</v>
      </c>
      <c r="AJ588" s="126">
        <v>0</v>
      </c>
      <c r="AK588" s="126">
        <v>2.32558139534884E-2</v>
      </c>
      <c r="AL588" s="126">
        <v>0</v>
      </c>
      <c r="AM588" s="126"/>
    </row>
    <row r="589" spans="1:39">
      <c r="A589" s="126" t="s">
        <v>1123</v>
      </c>
      <c r="B589" s="126" t="s">
        <v>1124</v>
      </c>
      <c r="C589" s="126" t="s">
        <v>1715</v>
      </c>
      <c r="D589" s="126" t="s">
        <v>17</v>
      </c>
      <c r="E589" s="126">
        <v>0</v>
      </c>
      <c r="F589" s="126"/>
      <c r="G589" s="126"/>
      <c r="H589" s="126"/>
      <c r="I589" s="126"/>
      <c r="J589" s="126">
        <v>0</v>
      </c>
      <c r="K589" s="126" t="s">
        <v>18</v>
      </c>
      <c r="L589" s="126"/>
      <c r="M589" s="126">
        <v>0</v>
      </c>
      <c r="N589" s="126" t="s">
        <v>18</v>
      </c>
      <c r="O589" s="126"/>
      <c r="P589" s="126">
        <v>0</v>
      </c>
      <c r="Q589" s="126" t="s">
        <v>18</v>
      </c>
      <c r="R589" s="126"/>
      <c r="S589" s="126" t="s">
        <v>18</v>
      </c>
      <c r="T589" s="126" t="s">
        <v>1710</v>
      </c>
      <c r="U589" s="126"/>
      <c r="V589" s="126"/>
      <c r="W589" s="126" t="s">
        <v>28</v>
      </c>
      <c r="X589" s="126">
        <v>3.9746153846153902</v>
      </c>
      <c r="Y589" s="126">
        <v>13</v>
      </c>
      <c r="Z589" s="126"/>
      <c r="AA589" s="126">
        <v>0.92307692307692302</v>
      </c>
      <c r="AB589" s="126">
        <v>7.69230769230769E-2</v>
      </c>
      <c r="AC589" s="126">
        <v>0</v>
      </c>
      <c r="AD589" s="126">
        <v>0</v>
      </c>
      <c r="AE589" s="126">
        <v>0</v>
      </c>
      <c r="AF589" s="126">
        <v>0</v>
      </c>
      <c r="AG589" s="126">
        <v>0</v>
      </c>
      <c r="AH589" s="126">
        <v>0</v>
      </c>
      <c r="AI589" s="126">
        <v>0</v>
      </c>
      <c r="AJ589" s="126">
        <v>0</v>
      </c>
      <c r="AK589" s="126">
        <v>0</v>
      </c>
      <c r="AL589" s="126">
        <v>0</v>
      </c>
      <c r="AM589" s="126"/>
    </row>
    <row r="590" spans="1:39">
      <c r="A590" s="126" t="s">
        <v>1125</v>
      </c>
      <c r="B590" s="126" t="s">
        <v>1126</v>
      </c>
      <c r="C590" s="126" t="s">
        <v>1711</v>
      </c>
      <c r="D590" s="126" t="s">
        <v>17</v>
      </c>
      <c r="E590" s="126">
        <v>1</v>
      </c>
      <c r="F590" s="126"/>
      <c r="G590" s="126"/>
      <c r="H590" s="126"/>
      <c r="I590" s="126"/>
      <c r="J590" s="126">
        <v>0</v>
      </c>
      <c r="K590" s="126" t="s">
        <v>18</v>
      </c>
      <c r="L590" s="126"/>
      <c r="M590" s="126">
        <v>0</v>
      </c>
      <c r="N590" s="126" t="s">
        <v>18</v>
      </c>
      <c r="O590" s="126"/>
      <c r="P590" s="126">
        <v>0</v>
      </c>
      <c r="Q590" s="126" t="s">
        <v>18</v>
      </c>
      <c r="R590" s="126"/>
      <c r="S590" s="126" t="s">
        <v>32</v>
      </c>
      <c r="T590" s="126" t="s">
        <v>1715</v>
      </c>
      <c r="U590" s="126">
        <v>2.67</v>
      </c>
      <c r="V590" s="126"/>
      <c r="W590" s="126" t="s">
        <v>32</v>
      </c>
      <c r="X590" s="126">
        <v>2.8048780487804899</v>
      </c>
      <c r="Y590" s="126">
        <v>41</v>
      </c>
      <c r="Z590" s="126">
        <v>1</v>
      </c>
      <c r="AA590" s="126">
        <v>0.292682926829268</v>
      </c>
      <c r="AB590" s="126">
        <v>4.8780487804878099E-2</v>
      </c>
      <c r="AC590" s="126">
        <v>0.12195121951219499</v>
      </c>
      <c r="AD590" s="126">
        <v>9.7560975609756101E-2</v>
      </c>
      <c r="AE590" s="126">
        <v>0.12195121951219499</v>
      </c>
      <c r="AF590" s="126">
        <v>4.8780487804878099E-2</v>
      </c>
      <c r="AG590" s="126">
        <v>0.146341463414634</v>
      </c>
      <c r="AH590" s="126">
        <v>2.4390243902439001E-2</v>
      </c>
      <c r="AI590" s="126">
        <v>2.4390243902439001E-2</v>
      </c>
      <c r="AJ590" s="126">
        <v>7.317073170731711E-2</v>
      </c>
      <c r="AK590" s="126">
        <v>0</v>
      </c>
      <c r="AL590" s="126">
        <v>0</v>
      </c>
      <c r="AM590" s="126"/>
    </row>
    <row r="591" spans="1:39">
      <c r="A591" s="126" t="s">
        <v>1127</v>
      </c>
      <c r="B591" s="126" t="s">
        <v>1128</v>
      </c>
      <c r="C591" s="126" t="s">
        <v>1715</v>
      </c>
      <c r="D591" s="126" t="s">
        <v>17</v>
      </c>
      <c r="E591" s="126">
        <v>1</v>
      </c>
      <c r="F591" s="126">
        <v>4</v>
      </c>
      <c r="G591" s="126">
        <v>1</v>
      </c>
      <c r="H591" s="126">
        <v>0</v>
      </c>
      <c r="I591" s="126">
        <v>0</v>
      </c>
      <c r="J591" s="126">
        <v>0</v>
      </c>
      <c r="K591" s="126" t="s">
        <v>18</v>
      </c>
      <c r="L591" s="126"/>
      <c r="M591" s="126">
        <v>0</v>
      </c>
      <c r="N591" s="126" t="s">
        <v>18</v>
      </c>
      <c r="O591" s="126"/>
      <c r="P591" s="126">
        <v>1</v>
      </c>
      <c r="Q591" s="126" t="s">
        <v>28</v>
      </c>
      <c r="R591" s="126">
        <v>4</v>
      </c>
      <c r="S591" s="126" t="s">
        <v>18</v>
      </c>
      <c r="T591" s="126" t="s">
        <v>1710</v>
      </c>
      <c r="U591" s="126"/>
      <c r="V591" s="126"/>
      <c r="W591" s="126" t="s">
        <v>32</v>
      </c>
      <c r="X591" s="126">
        <v>2.8</v>
      </c>
      <c r="Y591" s="126">
        <v>10</v>
      </c>
      <c r="Z591" s="126">
        <v>1</v>
      </c>
      <c r="AA591" s="126">
        <v>0.7</v>
      </c>
      <c r="AB591" s="126">
        <v>0</v>
      </c>
      <c r="AC591" s="126">
        <v>0</v>
      </c>
      <c r="AD591" s="126">
        <v>0</v>
      </c>
      <c r="AE591" s="126">
        <v>0</v>
      </c>
      <c r="AF591" s="126">
        <v>0</v>
      </c>
      <c r="AG591" s="126">
        <v>0</v>
      </c>
      <c r="AH591" s="126">
        <v>0</v>
      </c>
      <c r="AI591" s="126">
        <v>0.1</v>
      </c>
      <c r="AJ591" s="126">
        <v>0.2</v>
      </c>
      <c r="AK591" s="126">
        <v>0</v>
      </c>
      <c r="AL591" s="126">
        <v>0</v>
      </c>
      <c r="AM591" s="126"/>
    </row>
    <row r="592" spans="1:39">
      <c r="A592" s="126" t="s">
        <v>1129</v>
      </c>
      <c r="B592" s="126" t="s">
        <v>1130</v>
      </c>
      <c r="C592" s="126" t="s">
        <v>1715</v>
      </c>
      <c r="D592" s="126" t="s">
        <v>17</v>
      </c>
      <c r="E592" s="126">
        <v>0</v>
      </c>
      <c r="F592" s="126"/>
      <c r="G592" s="126"/>
      <c r="H592" s="126"/>
      <c r="I592" s="126"/>
      <c r="J592" s="126">
        <v>0</v>
      </c>
      <c r="K592" s="126" t="s">
        <v>18</v>
      </c>
      <c r="L592" s="126"/>
      <c r="M592" s="126">
        <v>0</v>
      </c>
      <c r="N592" s="126" t="s">
        <v>18</v>
      </c>
      <c r="O592" s="126"/>
      <c r="P592" s="126">
        <v>0</v>
      </c>
      <c r="Q592" s="126" t="s">
        <v>18</v>
      </c>
      <c r="R592" s="126"/>
      <c r="S592" s="126" t="s">
        <v>18</v>
      </c>
      <c r="T592" s="126" t="s">
        <v>1710</v>
      </c>
      <c r="U592" s="126"/>
      <c r="V592" s="126"/>
      <c r="W592" s="126" t="s">
        <v>29</v>
      </c>
      <c r="X592" s="126">
        <v>3.6671428571428599</v>
      </c>
      <c r="Y592" s="126">
        <v>7</v>
      </c>
      <c r="Z592" s="126"/>
      <c r="AA592" s="126">
        <v>0.71428571428571397</v>
      </c>
      <c r="AB592" s="126">
        <v>0.14285714285714299</v>
      </c>
      <c r="AC592" s="126">
        <v>0</v>
      </c>
      <c r="AD592" s="126">
        <v>0</v>
      </c>
      <c r="AE592" s="126">
        <v>0</v>
      </c>
      <c r="AF592" s="126">
        <v>0</v>
      </c>
      <c r="AG592" s="126">
        <v>0</v>
      </c>
      <c r="AH592" s="126">
        <v>0</v>
      </c>
      <c r="AI592" s="126">
        <v>0</v>
      </c>
      <c r="AJ592" s="126">
        <v>0</v>
      </c>
      <c r="AK592" s="126">
        <v>0.14285714285714299</v>
      </c>
      <c r="AL592" s="126">
        <v>0</v>
      </c>
      <c r="AM592" s="126"/>
    </row>
    <row r="593" spans="1:39">
      <c r="A593" s="126" t="s">
        <v>1131</v>
      </c>
      <c r="B593" s="126" t="s">
        <v>1132</v>
      </c>
      <c r="C593" s="126" t="s">
        <v>1711</v>
      </c>
      <c r="D593" s="126" t="s">
        <v>17</v>
      </c>
      <c r="E593" s="126">
        <v>0</v>
      </c>
      <c r="F593" s="126"/>
      <c r="G593" s="126"/>
      <c r="H593" s="126"/>
      <c r="I593" s="126"/>
      <c r="J593" s="126">
        <v>0</v>
      </c>
      <c r="K593" s="126" t="s">
        <v>18</v>
      </c>
      <c r="L593" s="126"/>
      <c r="M593" s="126">
        <v>0</v>
      </c>
      <c r="N593" s="126" t="s">
        <v>18</v>
      </c>
      <c r="O593" s="126"/>
      <c r="P593" s="126">
        <v>0</v>
      </c>
      <c r="Q593" s="126" t="s">
        <v>18</v>
      </c>
      <c r="R593" s="126"/>
      <c r="S593" s="126" t="s">
        <v>18</v>
      </c>
      <c r="T593" s="126" t="s">
        <v>1710</v>
      </c>
      <c r="U593" s="126"/>
      <c r="V593" s="126"/>
      <c r="W593" s="126" t="s">
        <v>32</v>
      </c>
      <c r="X593" s="126">
        <v>2.68013698630137</v>
      </c>
      <c r="Y593" s="126">
        <v>73</v>
      </c>
      <c r="Z593" s="126"/>
      <c r="AA593" s="126">
        <v>0.32876712328767099</v>
      </c>
      <c r="AB593" s="126">
        <v>2.7397260273972601E-2</v>
      </c>
      <c r="AC593" s="126">
        <v>0.10958904109589</v>
      </c>
      <c r="AD593" s="126">
        <v>0.150684931506849</v>
      </c>
      <c r="AE593" s="126">
        <v>2.7397260273972601E-2</v>
      </c>
      <c r="AF593" s="126">
        <v>1.3698630136986301E-2</v>
      </c>
      <c r="AG593" s="126">
        <v>0.164383561643836</v>
      </c>
      <c r="AH593" s="126">
        <v>1.3698630136986301E-2</v>
      </c>
      <c r="AI593" s="126">
        <v>5.4794520547945202E-2</v>
      </c>
      <c r="AJ593" s="126">
        <v>9.589041095890409E-2</v>
      </c>
      <c r="AK593" s="126">
        <v>0</v>
      </c>
      <c r="AL593" s="126">
        <v>0</v>
      </c>
      <c r="AM593" s="126"/>
    </row>
    <row r="594" spans="1:39">
      <c r="A594" s="126" t="s">
        <v>1133</v>
      </c>
      <c r="B594" s="126" t="s">
        <v>1134</v>
      </c>
      <c r="C594" s="126" t="s">
        <v>1715</v>
      </c>
      <c r="D594" s="126" t="s">
        <v>17</v>
      </c>
      <c r="E594" s="126">
        <v>1</v>
      </c>
      <c r="F594" s="126"/>
      <c r="G594" s="126"/>
      <c r="H594" s="126"/>
      <c r="I594" s="126"/>
      <c r="J594" s="126">
        <v>0</v>
      </c>
      <c r="K594" s="126" t="s">
        <v>18</v>
      </c>
      <c r="L594" s="126"/>
      <c r="M594" s="126">
        <v>0</v>
      </c>
      <c r="N594" s="126" t="s">
        <v>18</v>
      </c>
      <c r="O594" s="126"/>
      <c r="P594" s="126">
        <v>0</v>
      </c>
      <c r="Q594" s="126" t="s">
        <v>18</v>
      </c>
      <c r="R594" s="126"/>
      <c r="S594" s="126" t="s">
        <v>28</v>
      </c>
      <c r="T594" s="126" t="s">
        <v>1715</v>
      </c>
      <c r="U594" s="126">
        <v>4</v>
      </c>
      <c r="V594" s="126"/>
      <c r="W594" s="126" t="s">
        <v>30</v>
      </c>
      <c r="X594" s="126">
        <v>3.3516666666666701</v>
      </c>
      <c r="Y594" s="126">
        <v>18</v>
      </c>
      <c r="Z594" s="126">
        <v>1</v>
      </c>
      <c r="AA594" s="126">
        <v>0.66666666666666696</v>
      </c>
      <c r="AB594" s="126">
        <v>5.5555555555555601E-2</v>
      </c>
      <c r="AC594" s="126">
        <v>5.5555555555555601E-2</v>
      </c>
      <c r="AD594" s="126">
        <v>0</v>
      </c>
      <c r="AE594" s="126">
        <v>0</v>
      </c>
      <c r="AF594" s="126">
        <v>5.5555555555555601E-2</v>
      </c>
      <c r="AG594" s="126">
        <v>5.5555555555555601E-2</v>
      </c>
      <c r="AH594" s="126">
        <v>5.5555555555555601E-2</v>
      </c>
      <c r="AI594" s="126">
        <v>0</v>
      </c>
      <c r="AJ594" s="126">
        <v>5.5555555555555601E-2</v>
      </c>
      <c r="AK594" s="126">
        <v>0</v>
      </c>
      <c r="AL594" s="126">
        <v>0</v>
      </c>
      <c r="AM594" s="126"/>
    </row>
    <row r="595" spans="1:39">
      <c r="A595" s="126" t="s">
        <v>1135</v>
      </c>
      <c r="B595" s="126" t="s">
        <v>1136</v>
      </c>
      <c r="C595" s="126" t="s">
        <v>1715</v>
      </c>
      <c r="D595" s="126" t="s">
        <v>17</v>
      </c>
      <c r="E595" s="126">
        <v>1</v>
      </c>
      <c r="F595" s="126"/>
      <c r="G595" s="126"/>
      <c r="H595" s="126"/>
      <c r="I595" s="126"/>
      <c r="J595" s="126">
        <v>0</v>
      </c>
      <c r="K595" s="126" t="s">
        <v>18</v>
      </c>
      <c r="L595" s="126"/>
      <c r="M595" s="126">
        <v>0</v>
      </c>
      <c r="N595" s="126" t="s">
        <v>18</v>
      </c>
      <c r="O595" s="126"/>
      <c r="P595" s="126">
        <v>0</v>
      </c>
      <c r="Q595" s="126" t="s">
        <v>18</v>
      </c>
      <c r="R595" s="126"/>
      <c r="S595" s="126" t="s">
        <v>28</v>
      </c>
      <c r="T595" s="126" t="s">
        <v>1715</v>
      </c>
      <c r="U595" s="126">
        <v>4</v>
      </c>
      <c r="V595" s="126"/>
      <c r="W595" s="126" t="s">
        <v>30</v>
      </c>
      <c r="X595" s="126">
        <v>3.42105263157895</v>
      </c>
      <c r="Y595" s="126">
        <v>19</v>
      </c>
      <c r="Z595" s="126">
        <v>1</v>
      </c>
      <c r="AA595" s="126">
        <v>0.78947368421052588</v>
      </c>
      <c r="AB595" s="126">
        <v>0</v>
      </c>
      <c r="AC595" s="126">
        <v>0</v>
      </c>
      <c r="AD595" s="126">
        <v>5.2631578947368397E-2</v>
      </c>
      <c r="AE595" s="126">
        <v>0</v>
      </c>
      <c r="AF595" s="126">
        <v>0</v>
      </c>
      <c r="AG595" s="126">
        <v>5.2631578947368397E-2</v>
      </c>
      <c r="AH595" s="126">
        <v>0</v>
      </c>
      <c r="AI595" s="126">
        <v>5.2631578947368397E-2</v>
      </c>
      <c r="AJ595" s="126">
        <v>5.2631578947368397E-2</v>
      </c>
      <c r="AK595" s="126">
        <v>0</v>
      </c>
      <c r="AL595" s="126">
        <v>0</v>
      </c>
      <c r="AM595" s="126"/>
    </row>
    <row r="596" spans="1:39">
      <c r="A596" s="126" t="s">
        <v>1137</v>
      </c>
      <c r="B596" s="126" t="s">
        <v>1138</v>
      </c>
      <c r="C596" s="126" t="s">
        <v>1715</v>
      </c>
      <c r="D596" s="126" t="s">
        <v>17</v>
      </c>
      <c r="E596" s="126">
        <v>0</v>
      </c>
      <c r="F596" s="126"/>
      <c r="G596" s="126"/>
      <c r="H596" s="126"/>
      <c r="I596" s="126"/>
      <c r="J596" s="126">
        <v>0</v>
      </c>
      <c r="K596" s="126" t="s">
        <v>18</v>
      </c>
      <c r="L596" s="126"/>
      <c r="M596" s="126">
        <v>0</v>
      </c>
      <c r="N596" s="126" t="s">
        <v>18</v>
      </c>
      <c r="O596" s="126"/>
      <c r="P596" s="126">
        <v>0</v>
      </c>
      <c r="Q596" s="126" t="s">
        <v>18</v>
      </c>
      <c r="R596" s="126"/>
      <c r="S596" s="126" t="s">
        <v>18</v>
      </c>
      <c r="T596" s="126" t="s">
        <v>1710</v>
      </c>
      <c r="U596" s="126"/>
      <c r="V596" s="126"/>
      <c r="W596" s="126" t="s">
        <v>28</v>
      </c>
      <c r="X596" s="126">
        <v>4</v>
      </c>
      <c r="Y596" s="126">
        <v>3</v>
      </c>
      <c r="Z596" s="126"/>
      <c r="AA596" s="126">
        <v>1</v>
      </c>
      <c r="AB596" s="126">
        <v>0</v>
      </c>
      <c r="AC596" s="126">
        <v>0</v>
      </c>
      <c r="AD596" s="126">
        <v>0</v>
      </c>
      <c r="AE596" s="126">
        <v>0</v>
      </c>
      <c r="AF596" s="126">
        <v>0</v>
      </c>
      <c r="AG596" s="126">
        <v>0</v>
      </c>
      <c r="AH596" s="126">
        <v>0</v>
      </c>
      <c r="AI596" s="126">
        <v>0</v>
      </c>
      <c r="AJ596" s="126">
        <v>0</v>
      </c>
      <c r="AK596" s="126">
        <v>0</v>
      </c>
      <c r="AL596" s="126">
        <v>0</v>
      </c>
      <c r="AM596" s="126"/>
    </row>
    <row r="597" spans="1:39">
      <c r="A597" s="126" t="s">
        <v>1139</v>
      </c>
      <c r="B597" s="126" t="s">
        <v>1140</v>
      </c>
      <c r="C597" s="126" t="s">
        <v>1715</v>
      </c>
      <c r="D597" s="126" t="s">
        <v>17</v>
      </c>
      <c r="E597" s="126">
        <v>0</v>
      </c>
      <c r="F597" s="126"/>
      <c r="G597" s="126"/>
      <c r="H597" s="126"/>
      <c r="I597" s="126"/>
      <c r="J597" s="126">
        <v>0</v>
      </c>
      <c r="K597" s="126" t="s">
        <v>18</v>
      </c>
      <c r="L597" s="126"/>
      <c r="M597" s="126">
        <v>0</v>
      </c>
      <c r="N597" s="126" t="s">
        <v>18</v>
      </c>
      <c r="O597" s="126"/>
      <c r="P597" s="126">
        <v>0</v>
      </c>
      <c r="Q597" s="126" t="s">
        <v>18</v>
      </c>
      <c r="R597" s="126"/>
      <c r="S597" s="126" t="s">
        <v>18</v>
      </c>
      <c r="T597" s="126" t="s">
        <v>1710</v>
      </c>
      <c r="U597" s="126"/>
      <c r="V597" s="126"/>
      <c r="W597" s="126" t="s">
        <v>29</v>
      </c>
      <c r="X597" s="126">
        <v>3.835</v>
      </c>
      <c r="Y597" s="126">
        <v>2</v>
      </c>
      <c r="Z597" s="126"/>
      <c r="AA597" s="126">
        <v>0.5</v>
      </c>
      <c r="AB597" s="126">
        <v>0.5</v>
      </c>
      <c r="AC597" s="126">
        <v>0</v>
      </c>
      <c r="AD597" s="126">
        <v>0</v>
      </c>
      <c r="AE597" s="126">
        <v>0</v>
      </c>
      <c r="AF597" s="126">
        <v>0</v>
      </c>
      <c r="AG597" s="126">
        <v>0</v>
      </c>
      <c r="AH597" s="126">
        <v>0</v>
      </c>
      <c r="AI597" s="126">
        <v>0</v>
      </c>
      <c r="AJ597" s="126">
        <v>0</v>
      </c>
      <c r="AK597" s="126">
        <v>0</v>
      </c>
      <c r="AL597" s="126">
        <v>0</v>
      </c>
      <c r="AM597" s="126"/>
    </row>
    <row r="598" spans="1:39">
      <c r="A598" s="126" t="s">
        <v>1141</v>
      </c>
      <c r="B598" s="126" t="s">
        <v>1142</v>
      </c>
      <c r="C598" s="126" t="s">
        <v>1711</v>
      </c>
      <c r="D598" s="126" t="s">
        <v>17</v>
      </c>
      <c r="E598" s="126">
        <v>1</v>
      </c>
      <c r="F598" s="126">
        <v>3.67</v>
      </c>
      <c r="G598" s="126">
        <v>1</v>
      </c>
      <c r="H598" s="126">
        <v>0</v>
      </c>
      <c r="I598" s="126">
        <v>0</v>
      </c>
      <c r="J598" s="126">
        <v>0</v>
      </c>
      <c r="K598" s="126" t="s">
        <v>18</v>
      </c>
      <c r="L598" s="126"/>
      <c r="M598" s="126">
        <v>0</v>
      </c>
      <c r="N598" s="126" t="s">
        <v>18</v>
      </c>
      <c r="O598" s="126"/>
      <c r="P598" s="126">
        <v>1</v>
      </c>
      <c r="Q598" s="126" t="s">
        <v>29</v>
      </c>
      <c r="R598" s="126">
        <v>3.67</v>
      </c>
      <c r="S598" s="126" t="s">
        <v>18</v>
      </c>
      <c r="T598" s="126" t="s">
        <v>1710</v>
      </c>
      <c r="U598" s="126"/>
      <c r="V598" s="126"/>
      <c r="W598" s="126" t="s">
        <v>30</v>
      </c>
      <c r="X598" s="126">
        <v>3.4853571428571399</v>
      </c>
      <c r="Y598" s="126">
        <v>112</v>
      </c>
      <c r="Z598" s="126">
        <v>1</v>
      </c>
      <c r="AA598" s="126">
        <v>0.66964285714285698</v>
      </c>
      <c r="AB598" s="126">
        <v>9.8214285714285698E-2</v>
      </c>
      <c r="AC598" s="126">
        <v>2.6785714285714305E-2</v>
      </c>
      <c r="AD598" s="126">
        <v>8.9285714285714302E-2</v>
      </c>
      <c r="AE598" s="126">
        <v>8.9285714285714298E-3</v>
      </c>
      <c r="AF598" s="126">
        <v>8.9285714285714298E-3</v>
      </c>
      <c r="AG598" s="126">
        <v>8.9285714285714298E-3</v>
      </c>
      <c r="AH598" s="126">
        <v>2.6785714285714305E-2</v>
      </c>
      <c r="AI598" s="126">
        <v>5.3571428571428603E-2</v>
      </c>
      <c r="AJ598" s="126">
        <v>0</v>
      </c>
      <c r="AK598" s="126">
        <v>0</v>
      </c>
      <c r="AL598" s="126">
        <v>0</v>
      </c>
      <c r="AM598" s="126"/>
    </row>
    <row r="599" spans="1:39">
      <c r="A599" s="126" t="s">
        <v>1143</v>
      </c>
      <c r="B599" s="126" t="s">
        <v>1144</v>
      </c>
      <c r="C599" s="126" t="s">
        <v>1712</v>
      </c>
      <c r="D599" s="126" t="s">
        <v>17</v>
      </c>
      <c r="E599" s="126">
        <v>3</v>
      </c>
      <c r="F599" s="126">
        <v>4</v>
      </c>
      <c r="G599" s="126">
        <v>1</v>
      </c>
      <c r="H599" s="126">
        <v>0</v>
      </c>
      <c r="I599" s="126">
        <v>0</v>
      </c>
      <c r="J599" s="126">
        <v>0</v>
      </c>
      <c r="K599" s="126" t="s">
        <v>18</v>
      </c>
      <c r="L599" s="126"/>
      <c r="M599" s="126">
        <v>0</v>
      </c>
      <c r="N599" s="126" t="s">
        <v>18</v>
      </c>
      <c r="O599" s="126"/>
      <c r="P599" s="126">
        <v>1</v>
      </c>
      <c r="Q599" s="126" t="s">
        <v>28</v>
      </c>
      <c r="R599" s="126">
        <v>4</v>
      </c>
      <c r="S599" s="126" t="s">
        <v>25</v>
      </c>
      <c r="T599" s="126" t="s">
        <v>1712</v>
      </c>
      <c r="U599" s="126">
        <v>1.5</v>
      </c>
      <c r="V599" s="126"/>
      <c r="W599" s="126" t="s">
        <v>33</v>
      </c>
      <c r="X599" s="126">
        <v>2.4347826086956501</v>
      </c>
      <c r="Y599" s="126">
        <v>46</v>
      </c>
      <c r="Z599" s="126">
        <v>3</v>
      </c>
      <c r="AA599" s="126">
        <v>0.34782608695652201</v>
      </c>
      <c r="AB599" s="126">
        <v>0</v>
      </c>
      <c r="AC599" s="126">
        <v>0</v>
      </c>
      <c r="AD599" s="126">
        <v>0.282608695652174</v>
      </c>
      <c r="AE599" s="126">
        <v>0</v>
      </c>
      <c r="AF599" s="126">
        <v>0</v>
      </c>
      <c r="AG599" s="126">
        <v>8.6956521739130405E-2</v>
      </c>
      <c r="AH599" s="126">
        <v>2.1739130434782601E-2</v>
      </c>
      <c r="AI599" s="126">
        <v>0.108695652173913</v>
      </c>
      <c r="AJ599" s="126">
        <v>0.15217391304347799</v>
      </c>
      <c r="AK599" s="126">
        <v>0</v>
      </c>
      <c r="AL599" s="126">
        <v>0</v>
      </c>
      <c r="AM599" s="126"/>
    </row>
    <row r="600" spans="1:39">
      <c r="A600" s="126" t="s">
        <v>1147</v>
      </c>
      <c r="B600" s="126" t="s">
        <v>1148</v>
      </c>
      <c r="C600" s="126" t="s">
        <v>1715</v>
      </c>
      <c r="D600" s="126" t="s">
        <v>14</v>
      </c>
      <c r="E600" s="126">
        <v>0</v>
      </c>
      <c r="F600" s="126"/>
      <c r="G600" s="126"/>
      <c r="H600" s="126"/>
      <c r="I600" s="126"/>
      <c r="J600" s="126">
        <v>0</v>
      </c>
      <c r="K600" s="126" t="s">
        <v>18</v>
      </c>
      <c r="L600" s="126"/>
      <c r="M600" s="126">
        <v>0</v>
      </c>
      <c r="N600" s="126" t="s">
        <v>18</v>
      </c>
      <c r="O600" s="126"/>
      <c r="P600" s="126">
        <v>0</v>
      </c>
      <c r="Q600" s="126" t="s">
        <v>18</v>
      </c>
      <c r="R600" s="126"/>
      <c r="S600" s="126" t="s">
        <v>18</v>
      </c>
      <c r="T600" s="126" t="s">
        <v>1710</v>
      </c>
      <c r="U600" s="126"/>
      <c r="V600" s="126"/>
      <c r="W600" s="126" t="s">
        <v>34</v>
      </c>
      <c r="X600" s="126">
        <v>2.1666666666666701</v>
      </c>
      <c r="Y600" s="126">
        <v>24</v>
      </c>
      <c r="Z600" s="126"/>
      <c r="AA600" s="126">
        <v>0.25</v>
      </c>
      <c r="AB600" s="126">
        <v>0</v>
      </c>
      <c r="AC600" s="126">
        <v>0</v>
      </c>
      <c r="AD600" s="126">
        <v>0</v>
      </c>
      <c r="AE600" s="126">
        <v>0</v>
      </c>
      <c r="AF600" s="126">
        <v>0</v>
      </c>
      <c r="AG600" s="126">
        <v>0</v>
      </c>
      <c r="AH600" s="126">
        <v>0</v>
      </c>
      <c r="AI600" s="126">
        <v>0.125</v>
      </c>
      <c r="AJ600" s="126">
        <v>4.1666666666666699E-2</v>
      </c>
      <c r="AK600" s="126">
        <v>0.58333333333333304</v>
      </c>
      <c r="AL600" s="126">
        <v>0</v>
      </c>
      <c r="AM600" s="126"/>
    </row>
    <row r="601" spans="1:39">
      <c r="A601" s="126" t="s">
        <v>1149</v>
      </c>
      <c r="B601" s="126" t="s">
        <v>1150</v>
      </c>
      <c r="C601" s="126" t="s">
        <v>1715</v>
      </c>
      <c r="D601" s="126" t="s">
        <v>17</v>
      </c>
      <c r="E601" s="126">
        <v>1</v>
      </c>
      <c r="F601" s="126"/>
      <c r="G601" s="126"/>
      <c r="H601" s="126"/>
      <c r="I601" s="126"/>
      <c r="J601" s="126">
        <v>0</v>
      </c>
      <c r="K601" s="126" t="s">
        <v>18</v>
      </c>
      <c r="L601" s="126"/>
      <c r="M601" s="126">
        <v>0</v>
      </c>
      <c r="N601" s="126" t="s">
        <v>18</v>
      </c>
      <c r="O601" s="126"/>
      <c r="P601" s="126">
        <v>0</v>
      </c>
      <c r="Q601" s="126" t="s">
        <v>18</v>
      </c>
      <c r="R601" s="126"/>
      <c r="S601" s="126" t="s">
        <v>28</v>
      </c>
      <c r="T601" s="126" t="s">
        <v>1715</v>
      </c>
      <c r="U601" s="126">
        <v>4</v>
      </c>
      <c r="V601" s="126"/>
      <c r="W601" s="126" t="s">
        <v>29</v>
      </c>
      <c r="X601" s="126">
        <v>3.6649746192893402</v>
      </c>
      <c r="Y601" s="126">
        <v>394</v>
      </c>
      <c r="Z601" s="126">
        <v>1</v>
      </c>
      <c r="AA601" s="126">
        <v>0.86548223350253795</v>
      </c>
      <c r="AB601" s="126">
        <v>0</v>
      </c>
      <c r="AC601" s="126">
        <v>0</v>
      </c>
      <c r="AD601" s="126">
        <v>6.0913705583756299E-2</v>
      </c>
      <c r="AE601" s="126">
        <v>0</v>
      </c>
      <c r="AF601" s="126">
        <v>0</v>
      </c>
      <c r="AG601" s="126">
        <v>1.01522842639594E-2</v>
      </c>
      <c r="AH601" s="126">
        <v>0</v>
      </c>
      <c r="AI601" s="126">
        <v>2.0304568527918801E-2</v>
      </c>
      <c r="AJ601" s="126">
        <v>4.3147208121827402E-2</v>
      </c>
      <c r="AK601" s="126">
        <v>0</v>
      </c>
      <c r="AL601" s="126">
        <v>0</v>
      </c>
      <c r="AM601" s="126"/>
    </row>
    <row r="602" spans="1:39">
      <c r="A602" s="126" t="s">
        <v>1151</v>
      </c>
      <c r="B602" s="126" t="s">
        <v>1152</v>
      </c>
      <c r="C602" s="126" t="s">
        <v>1712</v>
      </c>
      <c r="D602" s="126" t="s">
        <v>17</v>
      </c>
      <c r="E602" s="126">
        <v>6</v>
      </c>
      <c r="F602" s="126">
        <v>1.5</v>
      </c>
      <c r="G602" s="126">
        <v>0.83333333333333315</v>
      </c>
      <c r="H602" s="126">
        <v>0</v>
      </c>
      <c r="I602" s="126">
        <v>0.16666666666666699</v>
      </c>
      <c r="J602" s="126">
        <v>0</v>
      </c>
      <c r="K602" s="126" t="s">
        <v>18</v>
      </c>
      <c r="L602" s="126"/>
      <c r="M602" s="126">
        <v>5</v>
      </c>
      <c r="N602" s="126" t="s">
        <v>33</v>
      </c>
      <c r="O602" s="126" t="s">
        <v>1792</v>
      </c>
      <c r="P602" s="126">
        <v>1</v>
      </c>
      <c r="Q602" s="126" t="s">
        <v>31</v>
      </c>
      <c r="R602" s="126">
        <v>3</v>
      </c>
      <c r="S602" s="126" t="s">
        <v>18</v>
      </c>
      <c r="T602" s="126" t="s">
        <v>1710</v>
      </c>
      <c r="U602" s="126"/>
      <c r="V602" s="126"/>
      <c r="W602" s="126" t="s">
        <v>31</v>
      </c>
      <c r="X602" s="126">
        <v>2.9438137472283801</v>
      </c>
      <c r="Y602" s="126">
        <v>451</v>
      </c>
      <c r="Z602" s="126">
        <v>6</v>
      </c>
      <c r="AA602" s="126">
        <v>0.41463414634146306</v>
      </c>
      <c r="AB602" s="126">
        <v>4.4345898004434598E-3</v>
      </c>
      <c r="AC602" s="126">
        <v>1.3303769401330399E-2</v>
      </c>
      <c r="AD602" s="126">
        <v>0.31707317073170699</v>
      </c>
      <c r="AE602" s="126">
        <v>4.4345898004434598E-3</v>
      </c>
      <c r="AF602" s="126">
        <v>0</v>
      </c>
      <c r="AG602" s="126">
        <v>0.108647450110865</v>
      </c>
      <c r="AH602" s="126">
        <v>3.9911308203991101E-2</v>
      </c>
      <c r="AI602" s="126">
        <v>3.7694013303769397E-2</v>
      </c>
      <c r="AJ602" s="126">
        <v>5.5432372505543198E-2</v>
      </c>
      <c r="AK602" s="126">
        <v>2.2172949002217299E-3</v>
      </c>
      <c r="AL602" s="126">
        <v>0</v>
      </c>
      <c r="AM602" s="126"/>
    </row>
    <row r="603" spans="1:39">
      <c r="A603" s="126" t="s">
        <v>1153</v>
      </c>
      <c r="B603" s="126" t="s">
        <v>1154</v>
      </c>
      <c r="C603" s="126" t="s">
        <v>1844</v>
      </c>
      <c r="D603" s="126" t="s">
        <v>17</v>
      </c>
      <c r="E603" s="126">
        <v>14</v>
      </c>
      <c r="F603" s="126">
        <v>2.8</v>
      </c>
      <c r="G603" s="126">
        <v>1</v>
      </c>
      <c r="H603" s="126">
        <v>0</v>
      </c>
      <c r="I603" s="126">
        <v>0</v>
      </c>
      <c r="J603" s="126">
        <v>0</v>
      </c>
      <c r="K603" s="126" t="s">
        <v>18</v>
      </c>
      <c r="L603" s="126"/>
      <c r="M603" s="126">
        <v>0</v>
      </c>
      <c r="N603" s="126" t="s">
        <v>18</v>
      </c>
      <c r="O603" s="126"/>
      <c r="P603" s="126">
        <v>10</v>
      </c>
      <c r="Q603" s="126" t="s">
        <v>32</v>
      </c>
      <c r="R603" s="126">
        <v>2.8</v>
      </c>
      <c r="S603" s="126" t="s">
        <v>25</v>
      </c>
      <c r="T603" s="126" t="s">
        <v>1714</v>
      </c>
      <c r="U603" s="126">
        <v>1.25</v>
      </c>
      <c r="V603" s="126"/>
      <c r="W603" s="126" t="s">
        <v>21</v>
      </c>
      <c r="X603" s="126">
        <v>1.95687331536388</v>
      </c>
      <c r="Y603" s="126">
        <v>371</v>
      </c>
      <c r="Z603" s="126">
        <v>14</v>
      </c>
      <c r="AA603" s="126">
        <v>1.88679245283019E-2</v>
      </c>
      <c r="AB603" s="126">
        <v>0</v>
      </c>
      <c r="AC603" s="126">
        <v>0</v>
      </c>
      <c r="AD603" s="126">
        <v>0.37196765498652307</v>
      </c>
      <c r="AE603" s="126">
        <v>0</v>
      </c>
      <c r="AF603" s="126">
        <v>0</v>
      </c>
      <c r="AG603" s="126">
        <v>0.38274932614555301</v>
      </c>
      <c r="AH603" s="126">
        <v>0</v>
      </c>
      <c r="AI603" s="126">
        <v>0.15363881401617299</v>
      </c>
      <c r="AJ603" s="126">
        <v>7.2776280323450099E-2</v>
      </c>
      <c r="AK603" s="126">
        <v>0</v>
      </c>
      <c r="AL603" s="126">
        <v>0</v>
      </c>
      <c r="AM603" s="126"/>
    </row>
    <row r="604" spans="1:39">
      <c r="A604" s="126" t="s">
        <v>1155</v>
      </c>
      <c r="B604" s="126" t="s">
        <v>1156</v>
      </c>
      <c r="C604" s="126" t="s">
        <v>1900</v>
      </c>
      <c r="D604" s="126" t="s">
        <v>17</v>
      </c>
      <c r="E604" s="126">
        <v>18</v>
      </c>
      <c r="F604" s="126">
        <v>2.625</v>
      </c>
      <c r="G604" s="126">
        <v>0.9375</v>
      </c>
      <c r="H604" s="126">
        <v>6.25E-2</v>
      </c>
      <c r="I604" s="126">
        <v>0</v>
      </c>
      <c r="J604" s="126">
        <v>0</v>
      </c>
      <c r="K604" s="126" t="s">
        <v>18</v>
      </c>
      <c r="L604" s="126"/>
      <c r="M604" s="126">
        <v>0</v>
      </c>
      <c r="N604" s="126" t="s">
        <v>18</v>
      </c>
      <c r="O604" s="126"/>
      <c r="P604" s="126">
        <v>16</v>
      </c>
      <c r="Q604" s="126" t="s">
        <v>32</v>
      </c>
      <c r="R604" s="126">
        <v>2.625</v>
      </c>
      <c r="S604" s="126" t="s">
        <v>33</v>
      </c>
      <c r="T604" s="126" t="s">
        <v>1712</v>
      </c>
      <c r="U604" s="126">
        <v>2.5</v>
      </c>
      <c r="V604" s="126"/>
      <c r="W604" s="126" t="s">
        <v>21</v>
      </c>
      <c r="X604" s="126">
        <v>2.1586206896551694</v>
      </c>
      <c r="Y604" s="126">
        <v>290</v>
      </c>
      <c r="Z604" s="126">
        <v>18</v>
      </c>
      <c r="AA604" s="126">
        <v>5.5172413793103503E-2</v>
      </c>
      <c r="AB604" s="126">
        <v>0</v>
      </c>
      <c r="AC604" s="126">
        <v>0</v>
      </c>
      <c r="AD604" s="126">
        <v>0.39310344827586202</v>
      </c>
      <c r="AE604" s="126">
        <v>0</v>
      </c>
      <c r="AF604" s="126">
        <v>0</v>
      </c>
      <c r="AG604" s="126">
        <v>0.37931034482758602</v>
      </c>
      <c r="AH604" s="126">
        <v>0</v>
      </c>
      <c r="AI604" s="126">
        <v>0.12758620689655201</v>
      </c>
      <c r="AJ604" s="126">
        <v>4.48275862068966E-2</v>
      </c>
      <c r="AK604" s="126">
        <v>0</v>
      </c>
      <c r="AL604" s="126">
        <v>0</v>
      </c>
      <c r="AM604" s="126"/>
    </row>
    <row r="605" spans="1:39">
      <c r="A605" s="126" t="s">
        <v>1157</v>
      </c>
      <c r="B605" s="126" t="s">
        <v>1158</v>
      </c>
      <c r="C605" s="126" t="s">
        <v>1900</v>
      </c>
      <c r="D605" s="126" t="s">
        <v>17</v>
      </c>
      <c r="E605" s="126">
        <v>1</v>
      </c>
      <c r="F605" s="126">
        <v>2</v>
      </c>
      <c r="G605" s="126">
        <v>1</v>
      </c>
      <c r="H605" s="126">
        <v>0</v>
      </c>
      <c r="I605" s="126">
        <v>0</v>
      </c>
      <c r="J605" s="126">
        <v>0</v>
      </c>
      <c r="K605" s="126" t="s">
        <v>18</v>
      </c>
      <c r="L605" s="126"/>
      <c r="M605" s="126">
        <v>0</v>
      </c>
      <c r="N605" s="126" t="s">
        <v>18</v>
      </c>
      <c r="O605" s="126"/>
      <c r="P605" s="126">
        <v>1</v>
      </c>
      <c r="Q605" s="126" t="s">
        <v>21</v>
      </c>
      <c r="R605" s="126">
        <v>2</v>
      </c>
      <c r="S605" s="126" t="s">
        <v>18</v>
      </c>
      <c r="T605" s="126" t="s">
        <v>1710</v>
      </c>
      <c r="U605" s="126"/>
      <c r="V605" s="126"/>
      <c r="W605" s="126" t="s">
        <v>32</v>
      </c>
      <c r="X605" s="126">
        <v>2.76354679802956</v>
      </c>
      <c r="Y605" s="126">
        <v>203</v>
      </c>
      <c r="Z605" s="126">
        <v>1</v>
      </c>
      <c r="AA605" s="126">
        <v>5.91133004926108E-2</v>
      </c>
      <c r="AB605" s="126">
        <v>0</v>
      </c>
      <c r="AC605" s="126">
        <v>0</v>
      </c>
      <c r="AD605" s="126">
        <v>0.665024630541872</v>
      </c>
      <c r="AE605" s="126">
        <v>0</v>
      </c>
      <c r="AF605" s="126">
        <v>0</v>
      </c>
      <c r="AG605" s="126">
        <v>0.266009852216749</v>
      </c>
      <c r="AH605" s="126">
        <v>0</v>
      </c>
      <c r="AI605" s="126">
        <v>9.8522167487684695E-3</v>
      </c>
      <c r="AJ605" s="126">
        <v>0</v>
      </c>
      <c r="AK605" s="126">
        <v>0</v>
      </c>
      <c r="AL605" s="126">
        <v>0</v>
      </c>
      <c r="AM605" s="126"/>
    </row>
    <row r="606" spans="1:39">
      <c r="A606" s="126" t="s">
        <v>1159</v>
      </c>
      <c r="B606" s="126" t="s">
        <v>1160</v>
      </c>
      <c r="C606" s="126" t="s">
        <v>1900</v>
      </c>
      <c r="D606" s="126" t="s">
        <v>17</v>
      </c>
      <c r="E606" s="126">
        <v>1</v>
      </c>
      <c r="F606" s="126">
        <v>2</v>
      </c>
      <c r="G606" s="126">
        <v>1</v>
      </c>
      <c r="H606" s="126">
        <v>0</v>
      </c>
      <c r="I606" s="126">
        <v>0</v>
      </c>
      <c r="J606" s="126">
        <v>0</v>
      </c>
      <c r="K606" s="126" t="s">
        <v>18</v>
      </c>
      <c r="L606" s="126"/>
      <c r="M606" s="126">
        <v>0</v>
      </c>
      <c r="N606" s="126" t="s">
        <v>18</v>
      </c>
      <c r="O606" s="126"/>
      <c r="P606" s="126">
        <v>1</v>
      </c>
      <c r="Q606" s="126" t="s">
        <v>21</v>
      </c>
      <c r="R606" s="126">
        <v>2</v>
      </c>
      <c r="S606" s="126" t="s">
        <v>18</v>
      </c>
      <c r="T606" s="126" t="s">
        <v>1710</v>
      </c>
      <c r="U606" s="126"/>
      <c r="V606" s="126"/>
      <c r="W606" s="126" t="s">
        <v>32</v>
      </c>
      <c r="X606" s="126">
        <v>2.6685714285714299</v>
      </c>
      <c r="Y606" s="126">
        <v>175</v>
      </c>
      <c r="Z606" s="126">
        <v>1</v>
      </c>
      <c r="AA606" s="126">
        <v>3.4285714285714301E-2</v>
      </c>
      <c r="AB606" s="126">
        <v>0</v>
      </c>
      <c r="AC606" s="126">
        <v>0</v>
      </c>
      <c r="AD606" s="126">
        <v>0.622857142857143</v>
      </c>
      <c r="AE606" s="126">
        <v>0</v>
      </c>
      <c r="AF606" s="126">
        <v>0</v>
      </c>
      <c r="AG606" s="126">
        <v>0.33142857142857102</v>
      </c>
      <c r="AH606" s="126">
        <v>0</v>
      </c>
      <c r="AI606" s="126">
        <v>1.1428571428571401E-2</v>
      </c>
      <c r="AJ606" s="126">
        <v>0</v>
      </c>
      <c r="AK606" s="126">
        <v>0</v>
      </c>
      <c r="AL606" s="126">
        <v>0</v>
      </c>
      <c r="AM606" s="126"/>
    </row>
    <row r="607" spans="1:39">
      <c r="A607" s="126" t="s">
        <v>1161</v>
      </c>
      <c r="B607" s="126" t="s">
        <v>1162</v>
      </c>
      <c r="C607" s="126" t="s">
        <v>1711</v>
      </c>
      <c r="D607" s="126" t="s">
        <v>17</v>
      </c>
      <c r="E607" s="126">
        <v>3</v>
      </c>
      <c r="F607" s="126"/>
      <c r="G607" s="126"/>
      <c r="H607" s="126"/>
      <c r="I607" s="126"/>
      <c r="J607" s="126">
        <v>0</v>
      </c>
      <c r="K607" s="126" t="s">
        <v>18</v>
      </c>
      <c r="L607" s="126"/>
      <c r="M607" s="126">
        <v>0</v>
      </c>
      <c r="N607" s="126" t="s">
        <v>18</v>
      </c>
      <c r="O607" s="126"/>
      <c r="P607" s="126">
        <v>0</v>
      </c>
      <c r="Q607" s="126" t="s">
        <v>18</v>
      </c>
      <c r="R607" s="126"/>
      <c r="S607" s="126" t="s">
        <v>32</v>
      </c>
      <c r="T607" s="126" t="s">
        <v>1711</v>
      </c>
      <c r="U607" s="126">
        <v>2.6666666666666701</v>
      </c>
      <c r="V607" s="126"/>
      <c r="W607" s="126" t="s">
        <v>21</v>
      </c>
      <c r="X607" s="126">
        <v>2.1538461538461502</v>
      </c>
      <c r="Y607" s="126">
        <v>78</v>
      </c>
      <c r="Z607" s="126">
        <v>3</v>
      </c>
      <c r="AA607" s="126">
        <v>0.16666666666666699</v>
      </c>
      <c r="AB607" s="126">
        <v>0</v>
      </c>
      <c r="AC607" s="126">
        <v>0</v>
      </c>
      <c r="AD607" s="126">
        <v>0.42307692307692302</v>
      </c>
      <c r="AE607" s="126">
        <v>0</v>
      </c>
      <c r="AF607" s="126">
        <v>0</v>
      </c>
      <c r="AG607" s="126">
        <v>0.102564102564103</v>
      </c>
      <c r="AH607" s="126">
        <v>1.2820512820512799E-2</v>
      </c>
      <c r="AI607" s="126">
        <v>5.1282051282051301E-2</v>
      </c>
      <c r="AJ607" s="126">
        <v>0.230769230769231</v>
      </c>
      <c r="AK607" s="126">
        <v>0</v>
      </c>
      <c r="AL607" s="126">
        <v>0</v>
      </c>
      <c r="AM607" s="126"/>
    </row>
    <row r="608" spans="1:39">
      <c r="A608" s="126" t="s">
        <v>1163</v>
      </c>
      <c r="B608" s="126" t="s">
        <v>1164</v>
      </c>
      <c r="C608" s="126" t="s">
        <v>1715</v>
      </c>
      <c r="D608" s="126" t="s">
        <v>17</v>
      </c>
      <c r="E608" s="126">
        <v>0</v>
      </c>
      <c r="F608" s="126"/>
      <c r="G608" s="126"/>
      <c r="H608" s="126"/>
      <c r="I608" s="126"/>
      <c r="J608" s="126">
        <v>0</v>
      </c>
      <c r="K608" s="126" t="s">
        <v>18</v>
      </c>
      <c r="L608" s="126"/>
      <c r="M608" s="126">
        <v>0</v>
      </c>
      <c r="N608" s="126" t="s">
        <v>18</v>
      </c>
      <c r="O608" s="126"/>
      <c r="P608" s="126">
        <v>0</v>
      </c>
      <c r="Q608" s="126" t="s">
        <v>18</v>
      </c>
      <c r="R608" s="126"/>
      <c r="S608" s="126" t="s">
        <v>18</v>
      </c>
      <c r="T608" s="126" t="s">
        <v>1710</v>
      </c>
      <c r="U608" s="126"/>
      <c r="V608" s="126"/>
      <c r="W608" s="126" t="s">
        <v>28</v>
      </c>
      <c r="X608" s="126">
        <v>3.9714285714285702</v>
      </c>
      <c r="Y608" s="126">
        <v>175</v>
      </c>
      <c r="Z608" s="126"/>
      <c r="AA608" s="126">
        <v>0.98285714285714298</v>
      </c>
      <c r="AB608" s="126">
        <v>0</v>
      </c>
      <c r="AC608" s="126">
        <v>0</v>
      </c>
      <c r="AD608" s="126">
        <v>5.7142857142857099E-3</v>
      </c>
      <c r="AE608" s="126">
        <v>0</v>
      </c>
      <c r="AF608" s="126">
        <v>0</v>
      </c>
      <c r="AG608" s="126">
        <v>1.1428571428571401E-2</v>
      </c>
      <c r="AH608" s="126">
        <v>0</v>
      </c>
      <c r="AI608" s="126">
        <v>0</v>
      </c>
      <c r="AJ608" s="126">
        <v>0</v>
      </c>
      <c r="AK608" s="126">
        <v>0</v>
      </c>
      <c r="AL608" s="126">
        <v>0</v>
      </c>
      <c r="AM608" s="126"/>
    </row>
    <row r="609" spans="1:39">
      <c r="A609" s="126" t="s">
        <v>1165</v>
      </c>
      <c r="B609" s="126" t="s">
        <v>1166</v>
      </c>
      <c r="C609" s="126" t="s">
        <v>1711</v>
      </c>
      <c r="D609" s="126" t="s">
        <v>17</v>
      </c>
      <c r="E609" s="126">
        <v>1</v>
      </c>
      <c r="F609" s="126">
        <v>4</v>
      </c>
      <c r="G609" s="126">
        <v>1</v>
      </c>
      <c r="H609" s="126">
        <v>0</v>
      </c>
      <c r="I609" s="126">
        <v>0</v>
      </c>
      <c r="J609" s="126">
        <v>0</v>
      </c>
      <c r="K609" s="126" t="s">
        <v>18</v>
      </c>
      <c r="L609" s="126"/>
      <c r="M609" s="126">
        <v>0</v>
      </c>
      <c r="N609" s="126" t="s">
        <v>18</v>
      </c>
      <c r="O609" s="126"/>
      <c r="P609" s="126">
        <v>1</v>
      </c>
      <c r="Q609" s="126" t="s">
        <v>28</v>
      </c>
      <c r="R609" s="126">
        <v>4</v>
      </c>
      <c r="S609" s="126" t="s">
        <v>18</v>
      </c>
      <c r="T609" s="126" t="s">
        <v>1710</v>
      </c>
      <c r="U609" s="126"/>
      <c r="V609" s="126"/>
      <c r="W609" s="126" t="s">
        <v>31</v>
      </c>
      <c r="X609" s="126">
        <v>2.9941441441441401</v>
      </c>
      <c r="Y609" s="126">
        <v>111</v>
      </c>
      <c r="Z609" s="126">
        <v>1</v>
      </c>
      <c r="AA609" s="126">
        <v>0.36036036036036001</v>
      </c>
      <c r="AB609" s="126">
        <v>9.00900900900901E-2</v>
      </c>
      <c r="AC609" s="126">
        <v>9.90990990990991E-2</v>
      </c>
      <c r="AD609" s="126">
        <v>0.144144144144144</v>
      </c>
      <c r="AE609" s="126">
        <v>9.00900900900901E-2</v>
      </c>
      <c r="AF609" s="126">
        <v>3.6036036036036001E-2</v>
      </c>
      <c r="AG609" s="126">
        <v>5.4054054054054099E-2</v>
      </c>
      <c r="AH609" s="126">
        <v>2.7027027027027001E-2</v>
      </c>
      <c r="AI609" s="126">
        <v>5.4054054054054099E-2</v>
      </c>
      <c r="AJ609" s="126">
        <v>4.5045045045045001E-2</v>
      </c>
      <c r="AK609" s="126">
        <v>0</v>
      </c>
      <c r="AL609" s="126">
        <v>0</v>
      </c>
      <c r="AM609" s="126"/>
    </row>
    <row r="610" spans="1:39">
      <c r="A610" s="126" t="s">
        <v>1167</v>
      </c>
      <c r="B610" s="126" t="s">
        <v>1168</v>
      </c>
      <c r="C610" s="126" t="s">
        <v>1711</v>
      </c>
      <c r="D610" s="126" t="s">
        <v>17</v>
      </c>
      <c r="E610" s="126">
        <v>56</v>
      </c>
      <c r="F610" s="126">
        <v>1.4536525085096901</v>
      </c>
      <c r="G610" s="126">
        <v>0.68965517241379304</v>
      </c>
      <c r="H610" s="126">
        <v>0.20689655172413801</v>
      </c>
      <c r="I610" s="126">
        <v>0.10344827586206901</v>
      </c>
      <c r="J610" s="126">
        <v>0</v>
      </c>
      <c r="K610" s="126" t="s">
        <v>18</v>
      </c>
      <c r="L610" s="126"/>
      <c r="M610" s="126">
        <v>9</v>
      </c>
      <c r="N610" s="126" t="s">
        <v>33</v>
      </c>
      <c r="O610" s="126" t="s">
        <v>1901</v>
      </c>
      <c r="P610" s="126">
        <v>28</v>
      </c>
      <c r="Q610" s="126" t="s">
        <v>25</v>
      </c>
      <c r="R610" s="126">
        <v>1.4524999999999999</v>
      </c>
      <c r="S610" s="126" t="s">
        <v>25</v>
      </c>
      <c r="T610" s="126" t="s">
        <v>1983</v>
      </c>
      <c r="U610" s="126">
        <v>1.0188888888888901</v>
      </c>
      <c r="V610" s="126"/>
      <c r="W610" s="126" t="s">
        <v>21</v>
      </c>
      <c r="X610" s="126">
        <v>2.0023109965635699</v>
      </c>
      <c r="Y610" s="126">
        <v>1164</v>
      </c>
      <c r="Z610" s="126">
        <v>56</v>
      </c>
      <c r="AA610" s="126">
        <v>7.5601374570446703E-2</v>
      </c>
      <c r="AB610" s="126">
        <v>8.4192439862543003E-2</v>
      </c>
      <c r="AC610" s="126">
        <v>9.2783505154639206E-2</v>
      </c>
      <c r="AD610" s="126">
        <v>0.121993127147766</v>
      </c>
      <c r="AE610" s="126">
        <v>8.3333333333333301E-2</v>
      </c>
      <c r="AF610" s="126">
        <v>6.8728522336769807E-2</v>
      </c>
      <c r="AG610" s="126">
        <v>0.125429553264605</v>
      </c>
      <c r="AH610" s="126">
        <v>7.9037800687285206E-2</v>
      </c>
      <c r="AI610" s="126">
        <v>0.111683848797251</v>
      </c>
      <c r="AJ610" s="126">
        <v>0.14518900343642599</v>
      </c>
      <c r="AK610" s="126">
        <v>1.7182130584192401E-3</v>
      </c>
      <c r="AL610" s="126">
        <v>0</v>
      </c>
      <c r="AM610" s="126"/>
    </row>
    <row r="611" spans="1:39">
      <c r="A611" s="126" t="s">
        <v>1169</v>
      </c>
      <c r="B611" s="126" t="s">
        <v>1170</v>
      </c>
      <c r="C611" s="126" t="s">
        <v>1711</v>
      </c>
      <c r="D611" s="126" t="s">
        <v>17</v>
      </c>
      <c r="E611" s="126">
        <v>7</v>
      </c>
      <c r="F611" s="126">
        <v>1.75</v>
      </c>
      <c r="G611" s="126">
        <v>0.75</v>
      </c>
      <c r="H611" s="126">
        <v>0.25</v>
      </c>
      <c r="I611" s="126">
        <v>0</v>
      </c>
      <c r="J611" s="126">
        <v>0</v>
      </c>
      <c r="K611" s="126" t="s">
        <v>18</v>
      </c>
      <c r="L611" s="126"/>
      <c r="M611" s="126">
        <v>1</v>
      </c>
      <c r="N611" s="126" t="s">
        <v>31</v>
      </c>
      <c r="O611" s="126" t="s">
        <v>1711</v>
      </c>
      <c r="P611" s="126">
        <v>4</v>
      </c>
      <c r="Q611" s="126" t="s">
        <v>25</v>
      </c>
      <c r="R611" s="126">
        <v>1.25</v>
      </c>
      <c r="S611" s="126" t="s">
        <v>21</v>
      </c>
      <c r="T611" s="126" t="s">
        <v>1712</v>
      </c>
      <c r="U611" s="126">
        <v>2</v>
      </c>
      <c r="V611" s="126"/>
      <c r="W611" s="126" t="s">
        <v>33</v>
      </c>
      <c r="X611" s="126">
        <v>2.20453465346535</v>
      </c>
      <c r="Y611" s="126">
        <v>505</v>
      </c>
      <c r="Z611" s="126">
        <v>7</v>
      </c>
      <c r="AA611" s="126">
        <v>9.3069306930693083E-2</v>
      </c>
      <c r="AB611" s="126">
        <v>6.7326732673267303E-2</v>
      </c>
      <c r="AC611" s="126">
        <v>0.116831683168317</v>
      </c>
      <c r="AD611" s="126">
        <v>0.136633663366337</v>
      </c>
      <c r="AE611" s="126">
        <v>8.9108910891089105E-2</v>
      </c>
      <c r="AF611" s="126">
        <v>6.5346534653465405E-2</v>
      </c>
      <c r="AG611" s="126">
        <v>0.14851485148514901</v>
      </c>
      <c r="AH611" s="126">
        <v>9.1089108910891101E-2</v>
      </c>
      <c r="AI611" s="126">
        <v>6.1386138613861399E-2</v>
      </c>
      <c r="AJ611" s="126">
        <v>0.118811881188119</v>
      </c>
      <c r="AK611" s="126">
        <v>3.9603960396039596E-3</v>
      </c>
      <c r="AL611" s="126">
        <v>0</v>
      </c>
      <c r="AM611" s="126"/>
    </row>
    <row r="612" spans="1:39">
      <c r="A612" s="126" t="s">
        <v>1171</v>
      </c>
      <c r="B612" s="126" t="s">
        <v>1172</v>
      </c>
      <c r="C612" s="126" t="s">
        <v>1711</v>
      </c>
      <c r="D612" s="126" t="s">
        <v>17</v>
      </c>
      <c r="E612" s="126">
        <v>0</v>
      </c>
      <c r="F612" s="126"/>
      <c r="G612" s="126"/>
      <c r="H612" s="126"/>
      <c r="I612" s="126"/>
      <c r="J612" s="126">
        <v>0</v>
      </c>
      <c r="K612" s="126" t="s">
        <v>18</v>
      </c>
      <c r="L612" s="126"/>
      <c r="M612" s="126">
        <v>0</v>
      </c>
      <c r="N612" s="126" t="s">
        <v>18</v>
      </c>
      <c r="O612" s="126"/>
      <c r="P612" s="126">
        <v>0</v>
      </c>
      <c r="Q612" s="126" t="s">
        <v>18</v>
      </c>
      <c r="R612" s="126"/>
      <c r="S612" s="126" t="s">
        <v>18</v>
      </c>
      <c r="T612" s="126" t="s">
        <v>1710</v>
      </c>
      <c r="U612" s="126"/>
      <c r="V612" s="126"/>
      <c r="W612" s="126" t="s">
        <v>25</v>
      </c>
      <c r="X612" s="126">
        <v>1.32530120481928</v>
      </c>
      <c r="Y612" s="126">
        <v>83</v>
      </c>
      <c r="Z612" s="126"/>
      <c r="AA612" s="126">
        <v>2.40963855421687E-2</v>
      </c>
      <c r="AB612" s="126">
        <v>1.20481927710843E-2</v>
      </c>
      <c r="AC612" s="126">
        <v>1.20481927710843E-2</v>
      </c>
      <c r="AD612" s="126">
        <v>0.156626506024096</v>
      </c>
      <c r="AE612" s="126">
        <v>7.2289156626505993E-2</v>
      </c>
      <c r="AF612" s="126">
        <v>7.2289156626505993E-2</v>
      </c>
      <c r="AG612" s="126">
        <v>7.2289156626505993E-2</v>
      </c>
      <c r="AH612" s="126">
        <v>0.14457831325301199</v>
      </c>
      <c r="AI612" s="126">
        <v>0.120481927710843</v>
      </c>
      <c r="AJ612" s="126">
        <v>0.30120481927710802</v>
      </c>
      <c r="AK612" s="126">
        <v>1.20481927710843E-2</v>
      </c>
      <c r="AL612" s="126">
        <v>0</v>
      </c>
      <c r="AM612" s="126"/>
    </row>
    <row r="613" spans="1:39">
      <c r="A613" s="126" t="s">
        <v>1173</v>
      </c>
      <c r="B613" s="126" t="s">
        <v>1174</v>
      </c>
      <c r="C613" s="126" t="s">
        <v>1711</v>
      </c>
      <c r="D613" s="126" t="s">
        <v>17</v>
      </c>
      <c r="E613" s="126">
        <v>2</v>
      </c>
      <c r="F613" s="126">
        <v>2.835</v>
      </c>
      <c r="G613" s="126">
        <v>1</v>
      </c>
      <c r="H613" s="126">
        <v>0</v>
      </c>
      <c r="I613" s="126">
        <v>0</v>
      </c>
      <c r="J613" s="126">
        <v>0</v>
      </c>
      <c r="K613" s="126" t="s">
        <v>18</v>
      </c>
      <c r="L613" s="126"/>
      <c r="M613" s="126">
        <v>0</v>
      </c>
      <c r="N613" s="126" t="s">
        <v>18</v>
      </c>
      <c r="O613" s="126"/>
      <c r="P613" s="126">
        <v>2</v>
      </c>
      <c r="Q613" s="126" t="s">
        <v>32</v>
      </c>
      <c r="R613" s="126">
        <v>2.835</v>
      </c>
      <c r="S613" s="126" t="s">
        <v>18</v>
      </c>
      <c r="T613" s="126" t="s">
        <v>1710</v>
      </c>
      <c r="U613" s="126"/>
      <c r="V613" s="126"/>
      <c r="W613" s="126" t="s">
        <v>21</v>
      </c>
      <c r="X613" s="126">
        <v>1.89848484848485</v>
      </c>
      <c r="Y613" s="126">
        <v>33</v>
      </c>
      <c r="Z613" s="126">
        <v>2</v>
      </c>
      <c r="AA613" s="126">
        <v>0.18181818181818199</v>
      </c>
      <c r="AB613" s="126">
        <v>3.03030303030303E-2</v>
      </c>
      <c r="AC613" s="126">
        <v>9.0909090909090898E-2</v>
      </c>
      <c r="AD613" s="126">
        <v>0.15151515151515199</v>
      </c>
      <c r="AE613" s="126">
        <v>0</v>
      </c>
      <c r="AF613" s="126">
        <v>9.0909090909090898E-2</v>
      </c>
      <c r="AG613" s="126">
        <v>3.03030303030303E-2</v>
      </c>
      <c r="AH613" s="126">
        <v>3.03030303030303E-2</v>
      </c>
      <c r="AI613" s="126">
        <v>9.0909090909090898E-2</v>
      </c>
      <c r="AJ613" s="126">
        <v>0.30303030303030298</v>
      </c>
      <c r="AK613" s="126">
        <v>0</v>
      </c>
      <c r="AL613" s="126">
        <v>0</v>
      </c>
      <c r="AM613" s="126"/>
    </row>
    <row r="614" spans="1:39">
      <c r="A614" s="126" t="s">
        <v>1548</v>
      </c>
      <c r="B614" s="126" t="s">
        <v>1902</v>
      </c>
      <c r="C614" s="126" t="s">
        <v>1711</v>
      </c>
      <c r="D614" s="126" t="s">
        <v>17</v>
      </c>
      <c r="E614" s="126">
        <v>0</v>
      </c>
      <c r="F614" s="126"/>
      <c r="G614" s="126"/>
      <c r="H614" s="126"/>
      <c r="I614" s="126"/>
      <c r="J614" s="126">
        <v>0</v>
      </c>
      <c r="K614" s="126" t="s">
        <v>18</v>
      </c>
      <c r="L614" s="126"/>
      <c r="M614" s="126">
        <v>0</v>
      </c>
      <c r="N614" s="126" t="s">
        <v>18</v>
      </c>
      <c r="O614" s="126"/>
      <c r="P614" s="126">
        <v>0</v>
      </c>
      <c r="Q614" s="126" t="s">
        <v>18</v>
      </c>
      <c r="R614" s="126"/>
      <c r="S614" s="126" t="s">
        <v>18</v>
      </c>
      <c r="T614" s="126" t="s">
        <v>1710</v>
      </c>
      <c r="U614" s="126"/>
      <c r="V614" s="126"/>
      <c r="W614" s="126" t="s">
        <v>33</v>
      </c>
      <c r="X614" s="126">
        <v>2.4255555555555599</v>
      </c>
      <c r="Y614" s="126">
        <v>18</v>
      </c>
      <c r="Z614" s="126"/>
      <c r="AA614" s="126">
        <v>0.11111111111111099</v>
      </c>
      <c r="AB614" s="126">
        <v>0.16666666666666699</v>
      </c>
      <c r="AC614" s="126">
        <v>0.27777777777777801</v>
      </c>
      <c r="AD614" s="126">
        <v>0.11111111111111099</v>
      </c>
      <c r="AE614" s="126">
        <v>0</v>
      </c>
      <c r="AF614" s="126">
        <v>0</v>
      </c>
      <c r="AG614" s="126">
        <v>0</v>
      </c>
      <c r="AH614" s="126">
        <v>0.11111111111111099</v>
      </c>
      <c r="AI614" s="126">
        <v>5.5555555555555601E-2</v>
      </c>
      <c r="AJ614" s="126">
        <v>0.16666666666666699</v>
      </c>
      <c r="AK614" s="126">
        <v>0</v>
      </c>
      <c r="AL614" s="126">
        <v>0</v>
      </c>
      <c r="AM614" s="126"/>
    </row>
    <row r="615" spans="1:39">
      <c r="A615" s="126" t="s">
        <v>1175</v>
      </c>
      <c r="B615" s="126" t="s">
        <v>1176</v>
      </c>
      <c r="C615" s="126" t="s">
        <v>1711</v>
      </c>
      <c r="D615" s="126" t="s">
        <v>17</v>
      </c>
      <c r="E615" s="126">
        <v>0</v>
      </c>
      <c r="F615" s="126"/>
      <c r="G615" s="126"/>
      <c r="H615" s="126"/>
      <c r="I615" s="126"/>
      <c r="J615" s="126">
        <v>0</v>
      </c>
      <c r="K615" s="126" t="s">
        <v>18</v>
      </c>
      <c r="L615" s="126"/>
      <c r="M615" s="126">
        <v>0</v>
      </c>
      <c r="N615" s="126" t="s">
        <v>18</v>
      </c>
      <c r="O615" s="126"/>
      <c r="P615" s="126">
        <v>0</v>
      </c>
      <c r="Q615" s="126" t="s">
        <v>18</v>
      </c>
      <c r="R615" s="126"/>
      <c r="S615" s="126" t="s">
        <v>18</v>
      </c>
      <c r="T615" s="126" t="s">
        <v>1710</v>
      </c>
      <c r="U615" s="126"/>
      <c r="V615" s="126"/>
      <c r="W615" s="126" t="s">
        <v>21</v>
      </c>
      <c r="X615" s="126">
        <v>2.1666666666666701</v>
      </c>
      <c r="Y615" s="126">
        <v>24</v>
      </c>
      <c r="Z615" s="126"/>
      <c r="AA615" s="126">
        <v>4.1666666666666699E-2</v>
      </c>
      <c r="AB615" s="126">
        <v>0.125</v>
      </c>
      <c r="AC615" s="126">
        <v>0.125</v>
      </c>
      <c r="AD615" s="126">
        <v>0.25</v>
      </c>
      <c r="AE615" s="126">
        <v>0</v>
      </c>
      <c r="AF615" s="126">
        <v>0</v>
      </c>
      <c r="AG615" s="126">
        <v>0.16666666666666699</v>
      </c>
      <c r="AH615" s="126">
        <v>4.1666666666666699E-2</v>
      </c>
      <c r="AI615" s="126">
        <v>0.16666666666666699</v>
      </c>
      <c r="AJ615" s="126">
        <v>8.3333333333333301E-2</v>
      </c>
      <c r="AK615" s="126">
        <v>0</v>
      </c>
      <c r="AL615" s="126">
        <v>0</v>
      </c>
      <c r="AM615" s="126"/>
    </row>
    <row r="616" spans="1:39">
      <c r="A616" s="126" t="s">
        <v>1177</v>
      </c>
      <c r="B616" s="126" t="s">
        <v>1178</v>
      </c>
      <c r="C616" s="126" t="s">
        <v>1711</v>
      </c>
      <c r="D616" s="126" t="s">
        <v>17</v>
      </c>
      <c r="E616" s="126">
        <v>0</v>
      </c>
      <c r="F616" s="126"/>
      <c r="G616" s="126"/>
      <c r="H616" s="126"/>
      <c r="I616" s="126"/>
      <c r="J616" s="126">
        <v>0</v>
      </c>
      <c r="K616" s="126" t="s">
        <v>18</v>
      </c>
      <c r="L616" s="126"/>
      <c r="M616" s="126">
        <v>0</v>
      </c>
      <c r="N616" s="126" t="s">
        <v>18</v>
      </c>
      <c r="O616" s="126"/>
      <c r="P616" s="126">
        <v>0</v>
      </c>
      <c r="Q616" s="126" t="s">
        <v>18</v>
      </c>
      <c r="R616" s="126"/>
      <c r="S616" s="126" t="s">
        <v>18</v>
      </c>
      <c r="T616" s="126" t="s">
        <v>1710</v>
      </c>
      <c r="U616" s="126"/>
      <c r="V616" s="126"/>
      <c r="W616" s="126" t="s">
        <v>21</v>
      </c>
      <c r="X616" s="126">
        <v>1.6794117647058799</v>
      </c>
      <c r="Y616" s="126">
        <v>51</v>
      </c>
      <c r="Z616" s="126"/>
      <c r="AA616" s="126">
        <v>7.8431372549019607E-2</v>
      </c>
      <c r="AB616" s="126">
        <v>9.8039215686274495E-2</v>
      </c>
      <c r="AC616" s="126">
        <v>9.8039215686274495E-2</v>
      </c>
      <c r="AD616" s="126">
        <v>3.9215686274509803E-2</v>
      </c>
      <c r="AE616" s="126">
        <v>1.9607843137254905E-2</v>
      </c>
      <c r="AF616" s="126">
        <v>0.11764705882352899</v>
      </c>
      <c r="AG616" s="126">
        <v>7.8431372549019607E-2</v>
      </c>
      <c r="AH616" s="126">
        <v>7.8431372549019607E-2</v>
      </c>
      <c r="AI616" s="126">
        <v>1.9607843137254905E-2</v>
      </c>
      <c r="AJ616" s="126">
        <v>0.37254901960784298</v>
      </c>
      <c r="AK616" s="126">
        <v>0</v>
      </c>
      <c r="AL616" s="126">
        <v>0</v>
      </c>
      <c r="AM616" s="126"/>
    </row>
    <row r="617" spans="1:39">
      <c r="A617" s="126" t="s">
        <v>1547</v>
      </c>
      <c r="B617" s="126" t="s">
        <v>1903</v>
      </c>
      <c r="C617" s="126" t="s">
        <v>1711</v>
      </c>
      <c r="D617" s="126" t="s">
        <v>17</v>
      </c>
      <c r="E617" s="126">
        <v>0</v>
      </c>
      <c r="F617" s="126"/>
      <c r="G617" s="126"/>
      <c r="H617" s="126"/>
      <c r="I617" s="126"/>
      <c r="J617" s="126">
        <v>0</v>
      </c>
      <c r="K617" s="126" t="s">
        <v>18</v>
      </c>
      <c r="L617" s="126"/>
      <c r="M617" s="126">
        <v>0</v>
      </c>
      <c r="N617" s="126" t="s">
        <v>18</v>
      </c>
      <c r="O617" s="126"/>
      <c r="P617" s="126">
        <v>0</v>
      </c>
      <c r="Q617" s="126" t="s">
        <v>18</v>
      </c>
      <c r="R617" s="126"/>
      <c r="S617" s="126" t="s">
        <v>18</v>
      </c>
      <c r="T617" s="126" t="s">
        <v>1710</v>
      </c>
      <c r="U617" s="126"/>
      <c r="V617" s="126"/>
      <c r="W617" s="126" t="s">
        <v>18</v>
      </c>
      <c r="X617" s="126">
        <v>0</v>
      </c>
      <c r="Y617" s="126">
        <v>3</v>
      </c>
      <c r="Z617" s="126"/>
      <c r="AA617" s="126">
        <v>0</v>
      </c>
      <c r="AB617" s="126">
        <v>0</v>
      </c>
      <c r="AC617" s="126">
        <v>0</v>
      </c>
      <c r="AD617" s="126">
        <v>0</v>
      </c>
      <c r="AE617" s="126">
        <v>0</v>
      </c>
      <c r="AF617" s="126">
        <v>0</v>
      </c>
      <c r="AG617" s="126">
        <v>0</v>
      </c>
      <c r="AH617" s="126">
        <v>0</v>
      </c>
      <c r="AI617" s="126">
        <v>1</v>
      </c>
      <c r="AJ617" s="126">
        <v>0</v>
      </c>
      <c r="AK617" s="126">
        <v>0</v>
      </c>
      <c r="AL617" s="126">
        <v>0</v>
      </c>
      <c r="AM617" s="126"/>
    </row>
    <row r="618" spans="1:39">
      <c r="A618" s="126" t="s">
        <v>1179</v>
      </c>
      <c r="B618" s="126" t="s">
        <v>1180</v>
      </c>
      <c r="C618" s="126" t="s">
        <v>1711</v>
      </c>
      <c r="D618" s="126" t="s">
        <v>17</v>
      </c>
      <c r="E618" s="126">
        <v>0</v>
      </c>
      <c r="F618" s="126"/>
      <c r="G618" s="126"/>
      <c r="H618" s="126"/>
      <c r="I618" s="126"/>
      <c r="J618" s="126">
        <v>0</v>
      </c>
      <c r="K618" s="126" t="s">
        <v>18</v>
      </c>
      <c r="L618" s="126"/>
      <c r="M618" s="126">
        <v>0</v>
      </c>
      <c r="N618" s="126" t="s">
        <v>18</v>
      </c>
      <c r="O618" s="126"/>
      <c r="P618" s="126">
        <v>0</v>
      </c>
      <c r="Q618" s="126" t="s">
        <v>18</v>
      </c>
      <c r="R618" s="126"/>
      <c r="S618" s="126" t="s">
        <v>18</v>
      </c>
      <c r="T618" s="126" t="s">
        <v>1710</v>
      </c>
      <c r="U618" s="126"/>
      <c r="V618" s="126"/>
      <c r="W618" s="126" t="s">
        <v>28</v>
      </c>
      <c r="X618" s="126">
        <v>4</v>
      </c>
      <c r="Y618" s="126">
        <v>1</v>
      </c>
      <c r="Z618" s="126"/>
      <c r="AA618" s="126">
        <v>1</v>
      </c>
      <c r="AB618" s="126">
        <v>0</v>
      </c>
      <c r="AC618" s="126">
        <v>0</v>
      </c>
      <c r="AD618" s="126">
        <v>0</v>
      </c>
      <c r="AE618" s="126">
        <v>0</v>
      </c>
      <c r="AF618" s="126">
        <v>0</v>
      </c>
      <c r="AG618" s="126">
        <v>0</v>
      </c>
      <c r="AH618" s="126">
        <v>0</v>
      </c>
      <c r="AI618" s="126">
        <v>0</v>
      </c>
      <c r="AJ618" s="126">
        <v>0</v>
      </c>
      <c r="AK618" s="126">
        <v>0</v>
      </c>
      <c r="AL618" s="126">
        <v>0</v>
      </c>
      <c r="AM618" s="126"/>
    </row>
    <row r="619" spans="1:39">
      <c r="A619" s="126" t="s">
        <v>1546</v>
      </c>
      <c r="B619" s="126" t="s">
        <v>1904</v>
      </c>
      <c r="C619" s="126" t="s">
        <v>1715</v>
      </c>
      <c r="D619" s="126" t="s">
        <v>17</v>
      </c>
      <c r="E619" s="126">
        <v>0</v>
      </c>
      <c r="F619" s="126"/>
      <c r="G619" s="126"/>
      <c r="H619" s="126"/>
      <c r="I619" s="126"/>
      <c r="J619" s="126">
        <v>0</v>
      </c>
      <c r="K619" s="126" t="s">
        <v>18</v>
      </c>
      <c r="L619" s="126"/>
      <c r="M619" s="126">
        <v>0</v>
      </c>
      <c r="N619" s="126" t="s">
        <v>18</v>
      </c>
      <c r="O619" s="126"/>
      <c r="P619" s="126">
        <v>0</v>
      </c>
      <c r="Q619" s="126" t="s">
        <v>18</v>
      </c>
      <c r="R619" s="126"/>
      <c r="S619" s="126" t="s">
        <v>18</v>
      </c>
      <c r="T619" s="126" t="s">
        <v>1710</v>
      </c>
      <c r="U619" s="126"/>
      <c r="V619" s="126"/>
      <c r="W619" s="126" t="s">
        <v>31</v>
      </c>
      <c r="X619" s="126">
        <v>2.9473684210526301</v>
      </c>
      <c r="Y619" s="126">
        <v>19</v>
      </c>
      <c r="Z619" s="126"/>
      <c r="AA619" s="126">
        <v>0.73684210526315796</v>
      </c>
      <c r="AB619" s="126">
        <v>0</v>
      </c>
      <c r="AC619" s="126">
        <v>0</v>
      </c>
      <c r="AD619" s="126">
        <v>0</v>
      </c>
      <c r="AE619" s="126">
        <v>0</v>
      </c>
      <c r="AF619" s="126">
        <v>0</v>
      </c>
      <c r="AG619" s="126">
        <v>0</v>
      </c>
      <c r="AH619" s="126">
        <v>0</v>
      </c>
      <c r="AI619" s="126">
        <v>0.157894736842105</v>
      </c>
      <c r="AJ619" s="126">
        <v>5.2631578947368397E-2</v>
      </c>
      <c r="AK619" s="126">
        <v>0</v>
      </c>
      <c r="AL619" s="126">
        <v>0</v>
      </c>
      <c r="AM619" s="126"/>
    </row>
    <row r="620" spans="1:39">
      <c r="A620" s="126" t="s">
        <v>1181</v>
      </c>
      <c r="B620" s="126" t="s">
        <v>1182</v>
      </c>
      <c r="C620" s="126" t="s">
        <v>1711</v>
      </c>
      <c r="D620" s="126" t="s">
        <v>17</v>
      </c>
      <c r="E620" s="126">
        <v>32</v>
      </c>
      <c r="F620" s="126">
        <v>1.4940740740740699</v>
      </c>
      <c r="G620" s="126">
        <v>0.592592592592593</v>
      </c>
      <c r="H620" s="126">
        <v>0.37037037037037002</v>
      </c>
      <c r="I620" s="126">
        <v>3.7037037037037E-2</v>
      </c>
      <c r="J620" s="126">
        <v>0</v>
      </c>
      <c r="K620" s="126" t="s">
        <v>18</v>
      </c>
      <c r="L620" s="126"/>
      <c r="M620" s="126">
        <v>5</v>
      </c>
      <c r="N620" s="126" t="s">
        <v>32</v>
      </c>
      <c r="O620" s="126" t="s">
        <v>1803</v>
      </c>
      <c r="P620" s="126">
        <v>22</v>
      </c>
      <c r="Q620" s="126" t="s">
        <v>21</v>
      </c>
      <c r="R620" s="126">
        <v>1.8186363636363601</v>
      </c>
      <c r="S620" s="126" t="s">
        <v>25</v>
      </c>
      <c r="T620" s="126" t="s">
        <v>1714</v>
      </c>
      <c r="U620" s="126">
        <v>1.415</v>
      </c>
      <c r="V620" s="126"/>
      <c r="W620" s="126" t="s">
        <v>32</v>
      </c>
      <c r="X620" s="126">
        <v>2.5704700352526402</v>
      </c>
      <c r="Y620" s="126">
        <v>851</v>
      </c>
      <c r="Z620" s="126">
        <v>32</v>
      </c>
      <c r="AA620" s="126">
        <v>0.372502937720329</v>
      </c>
      <c r="AB620" s="126">
        <v>7.8730904817861297E-2</v>
      </c>
      <c r="AC620" s="126">
        <v>5.4054054054054099E-2</v>
      </c>
      <c r="AD620" s="126">
        <v>6.3454759106933004E-2</v>
      </c>
      <c r="AE620" s="126">
        <v>5.9929494712103397E-2</v>
      </c>
      <c r="AF620" s="126">
        <v>3.6427732079906003E-2</v>
      </c>
      <c r="AG620" s="126">
        <v>6.4629847238542898E-2</v>
      </c>
      <c r="AH620" s="126">
        <v>4.7003525264394802E-2</v>
      </c>
      <c r="AI620" s="126">
        <v>9.0481786133960102E-2</v>
      </c>
      <c r="AJ620" s="126">
        <v>6.9330199764982406E-2</v>
      </c>
      <c r="AK620" s="126">
        <v>0</v>
      </c>
      <c r="AL620" s="126">
        <v>0</v>
      </c>
      <c r="AM620" s="126"/>
    </row>
    <row r="621" spans="1:39">
      <c r="A621" s="126" t="s">
        <v>1207</v>
      </c>
      <c r="B621" s="126" t="s">
        <v>1208</v>
      </c>
      <c r="C621" s="126" t="s">
        <v>1711</v>
      </c>
      <c r="D621" s="126" t="s">
        <v>17</v>
      </c>
      <c r="E621" s="126">
        <v>0</v>
      </c>
      <c r="F621" s="126"/>
      <c r="G621" s="126"/>
      <c r="H621" s="126"/>
      <c r="I621" s="126"/>
      <c r="J621" s="126">
        <v>0</v>
      </c>
      <c r="K621" s="126" t="s">
        <v>18</v>
      </c>
      <c r="L621" s="126"/>
      <c r="M621" s="126">
        <v>0</v>
      </c>
      <c r="N621" s="126" t="s">
        <v>18</v>
      </c>
      <c r="O621" s="126"/>
      <c r="P621" s="126">
        <v>0</v>
      </c>
      <c r="Q621" s="126" t="s">
        <v>18</v>
      </c>
      <c r="R621" s="126"/>
      <c r="S621" s="126" t="s">
        <v>18</v>
      </c>
      <c r="T621" s="126" t="s">
        <v>1710</v>
      </c>
      <c r="U621" s="126"/>
      <c r="V621" s="126"/>
      <c r="W621" s="126" t="s">
        <v>32</v>
      </c>
      <c r="X621" s="126">
        <v>2.6813043478260901</v>
      </c>
      <c r="Y621" s="126">
        <v>23</v>
      </c>
      <c r="Z621" s="126"/>
      <c r="AA621" s="126">
        <v>0.26086956521739102</v>
      </c>
      <c r="AB621" s="126">
        <v>4.3478260869565202E-2</v>
      </c>
      <c r="AC621" s="126">
        <v>4.3478260869565202E-2</v>
      </c>
      <c r="AD621" s="126">
        <v>0.173913043478261</v>
      </c>
      <c r="AE621" s="126">
        <v>0.173913043478261</v>
      </c>
      <c r="AF621" s="126">
        <v>0.13043478260869601</v>
      </c>
      <c r="AG621" s="126">
        <v>0</v>
      </c>
      <c r="AH621" s="126">
        <v>4.3478260869565202E-2</v>
      </c>
      <c r="AI621" s="126">
        <v>8.6956521739130405E-2</v>
      </c>
      <c r="AJ621" s="126">
        <v>4.3478260869565202E-2</v>
      </c>
      <c r="AK621" s="126">
        <v>0</v>
      </c>
      <c r="AL621" s="126">
        <v>0</v>
      </c>
      <c r="AM621" s="126"/>
    </row>
    <row r="622" spans="1:39">
      <c r="A622" s="126" t="s">
        <v>1183</v>
      </c>
      <c r="B622" s="126" t="s">
        <v>1184</v>
      </c>
      <c r="C622" s="126" t="s">
        <v>1711</v>
      </c>
      <c r="D622" s="126" t="s">
        <v>17</v>
      </c>
      <c r="E622" s="126">
        <v>4</v>
      </c>
      <c r="F622" s="126">
        <v>3</v>
      </c>
      <c r="G622" s="126">
        <v>1</v>
      </c>
      <c r="H622" s="126">
        <v>0</v>
      </c>
      <c r="I622" s="126">
        <v>0</v>
      </c>
      <c r="J622" s="126">
        <v>0</v>
      </c>
      <c r="K622" s="126" t="s">
        <v>18</v>
      </c>
      <c r="L622" s="126"/>
      <c r="M622" s="126">
        <v>1</v>
      </c>
      <c r="N622" s="126" t="s">
        <v>28</v>
      </c>
      <c r="O622" s="126" t="s">
        <v>1714</v>
      </c>
      <c r="P622" s="126">
        <v>1</v>
      </c>
      <c r="Q622" s="126" t="s">
        <v>31</v>
      </c>
      <c r="R622" s="126">
        <v>3</v>
      </c>
      <c r="S622" s="126" t="s">
        <v>21</v>
      </c>
      <c r="T622" s="126" t="s">
        <v>1712</v>
      </c>
      <c r="U622" s="126">
        <v>1.835</v>
      </c>
      <c r="V622" s="126"/>
      <c r="W622" s="126" t="s">
        <v>32</v>
      </c>
      <c r="X622" s="126">
        <v>2.6744318181818199</v>
      </c>
      <c r="Y622" s="126">
        <v>176</v>
      </c>
      <c r="Z622" s="126">
        <v>4</v>
      </c>
      <c r="AA622" s="126">
        <v>0.375</v>
      </c>
      <c r="AB622" s="126">
        <v>6.8181818181818205E-2</v>
      </c>
      <c r="AC622" s="126">
        <v>6.8181818181818205E-2</v>
      </c>
      <c r="AD622" s="126">
        <v>6.25E-2</v>
      </c>
      <c r="AE622" s="126">
        <v>8.5227272727272693E-2</v>
      </c>
      <c r="AF622" s="126">
        <v>2.8409090909090901E-2</v>
      </c>
      <c r="AG622" s="126">
        <v>7.3863636363636395E-2</v>
      </c>
      <c r="AH622" s="126">
        <v>6.8181818181818205E-2</v>
      </c>
      <c r="AI622" s="126">
        <v>6.8181818181818205E-2</v>
      </c>
      <c r="AJ622" s="126">
        <v>8.5227272727272693E-2</v>
      </c>
      <c r="AK622" s="126">
        <v>0</v>
      </c>
      <c r="AL622" s="126">
        <v>0</v>
      </c>
      <c r="AM622" s="126"/>
    </row>
    <row r="623" spans="1:39">
      <c r="A623" s="126" t="s">
        <v>1545</v>
      </c>
      <c r="B623" s="126" t="s">
        <v>1905</v>
      </c>
      <c r="C623" s="126" t="s">
        <v>1711</v>
      </c>
      <c r="D623" s="126" t="s">
        <v>17</v>
      </c>
      <c r="E623" s="126">
        <v>0</v>
      </c>
      <c r="F623" s="126"/>
      <c r="G623" s="126"/>
      <c r="H623" s="126"/>
      <c r="I623" s="126"/>
      <c r="J623" s="126">
        <v>0</v>
      </c>
      <c r="K623" s="126" t="s">
        <v>18</v>
      </c>
      <c r="L623" s="126"/>
      <c r="M623" s="126">
        <v>0</v>
      </c>
      <c r="N623" s="126" t="s">
        <v>18</v>
      </c>
      <c r="O623" s="126"/>
      <c r="P623" s="126">
        <v>0</v>
      </c>
      <c r="Q623" s="126" t="s">
        <v>18</v>
      </c>
      <c r="R623" s="126"/>
      <c r="S623" s="126" t="s">
        <v>18</v>
      </c>
      <c r="T623" s="126" t="s">
        <v>1710</v>
      </c>
      <c r="U623" s="126"/>
      <c r="V623" s="126"/>
      <c r="W623" s="126" t="s">
        <v>33</v>
      </c>
      <c r="X623" s="126">
        <v>2.3865625000000001</v>
      </c>
      <c r="Y623" s="126">
        <v>32</v>
      </c>
      <c r="Z623" s="126"/>
      <c r="AA623" s="126">
        <v>0.125</v>
      </c>
      <c r="AB623" s="126">
        <v>0.28125</v>
      </c>
      <c r="AC623" s="126">
        <v>6.25E-2</v>
      </c>
      <c r="AD623" s="126">
        <v>6.25E-2</v>
      </c>
      <c r="AE623" s="126">
        <v>0.125</v>
      </c>
      <c r="AF623" s="126">
        <v>0</v>
      </c>
      <c r="AG623" s="126">
        <v>6.25E-2</v>
      </c>
      <c r="AH623" s="126">
        <v>0</v>
      </c>
      <c r="AI623" s="126">
        <v>0.125</v>
      </c>
      <c r="AJ623" s="126">
        <v>0.15625</v>
      </c>
      <c r="AK623" s="126">
        <v>0</v>
      </c>
      <c r="AL623" s="126">
        <v>0</v>
      </c>
      <c r="AM623" s="126"/>
    </row>
    <row r="624" spans="1:39">
      <c r="A624" s="126" t="s">
        <v>1185</v>
      </c>
      <c r="B624" s="126" t="s">
        <v>1186</v>
      </c>
      <c r="C624" s="126" t="s">
        <v>1711</v>
      </c>
      <c r="D624" s="126" t="s">
        <v>17</v>
      </c>
      <c r="E624" s="126">
        <v>8</v>
      </c>
      <c r="F624" s="126">
        <v>2.1672222222222199</v>
      </c>
      <c r="G624" s="126">
        <v>1</v>
      </c>
      <c r="H624" s="126">
        <v>0</v>
      </c>
      <c r="I624" s="126">
        <v>0</v>
      </c>
      <c r="J624" s="126">
        <v>0</v>
      </c>
      <c r="K624" s="126" t="s">
        <v>18</v>
      </c>
      <c r="L624" s="126"/>
      <c r="M624" s="126">
        <v>1</v>
      </c>
      <c r="N624" s="126" t="s">
        <v>28</v>
      </c>
      <c r="O624" s="126" t="s">
        <v>1714</v>
      </c>
      <c r="P624" s="126">
        <v>5</v>
      </c>
      <c r="Q624" s="126" t="s">
        <v>21</v>
      </c>
      <c r="R624" s="126">
        <v>1.9339999999999999</v>
      </c>
      <c r="S624" s="126" t="s">
        <v>18</v>
      </c>
      <c r="T624" s="126" t="s">
        <v>1715</v>
      </c>
      <c r="U624" s="126">
        <v>0</v>
      </c>
      <c r="V624" s="126"/>
      <c r="W624" s="126" t="s">
        <v>32</v>
      </c>
      <c r="X624" s="126">
        <v>2.5735632183908002</v>
      </c>
      <c r="Y624" s="126">
        <v>522</v>
      </c>
      <c r="Z624" s="126">
        <v>8</v>
      </c>
      <c r="AA624" s="126">
        <v>0.27969348659003801</v>
      </c>
      <c r="AB624" s="126">
        <v>9.5785440613026795E-2</v>
      </c>
      <c r="AC624" s="126">
        <v>9.195402298850569E-2</v>
      </c>
      <c r="AD624" s="126">
        <v>0.126436781609195</v>
      </c>
      <c r="AE624" s="126">
        <v>6.5134099616858204E-2</v>
      </c>
      <c r="AF624" s="126">
        <v>3.0651340996168602E-2</v>
      </c>
      <c r="AG624" s="126">
        <v>5.5555555555555601E-2</v>
      </c>
      <c r="AH624" s="126">
        <v>6.1302681992337203E-2</v>
      </c>
      <c r="AI624" s="126">
        <v>9.7701149425287404E-2</v>
      </c>
      <c r="AJ624" s="126">
        <v>8.4291187739463605E-2</v>
      </c>
      <c r="AK624" s="126">
        <v>0</v>
      </c>
      <c r="AL624" s="126">
        <v>0</v>
      </c>
      <c r="AM624" s="126"/>
    </row>
    <row r="625" spans="1:39">
      <c r="A625" s="126" t="s">
        <v>1187</v>
      </c>
      <c r="B625" s="126" t="s">
        <v>1188</v>
      </c>
      <c r="C625" s="126" t="s">
        <v>1711</v>
      </c>
      <c r="D625" s="126" t="s">
        <v>17</v>
      </c>
      <c r="E625" s="126">
        <v>0</v>
      </c>
      <c r="F625" s="126"/>
      <c r="G625" s="126"/>
      <c r="H625" s="126"/>
      <c r="I625" s="126"/>
      <c r="J625" s="126">
        <v>0</v>
      </c>
      <c r="K625" s="126" t="s">
        <v>18</v>
      </c>
      <c r="L625" s="126"/>
      <c r="M625" s="126">
        <v>0</v>
      </c>
      <c r="N625" s="126" t="s">
        <v>18</v>
      </c>
      <c r="O625" s="126"/>
      <c r="P625" s="126">
        <v>0</v>
      </c>
      <c r="Q625" s="126" t="s">
        <v>18</v>
      </c>
      <c r="R625" s="126"/>
      <c r="S625" s="126" t="s">
        <v>18</v>
      </c>
      <c r="T625" s="126" t="s">
        <v>1710</v>
      </c>
      <c r="U625" s="126"/>
      <c r="V625" s="126"/>
      <c r="W625" s="126" t="s">
        <v>31</v>
      </c>
      <c r="X625" s="126">
        <v>2.9359649122807001</v>
      </c>
      <c r="Y625" s="126">
        <v>57</v>
      </c>
      <c r="Z625" s="126"/>
      <c r="AA625" s="126">
        <v>0.45614035087719301</v>
      </c>
      <c r="AB625" s="126">
        <v>8.7719298245614002E-2</v>
      </c>
      <c r="AC625" s="126">
        <v>0</v>
      </c>
      <c r="AD625" s="126">
        <v>0.175438596491228</v>
      </c>
      <c r="AE625" s="126">
        <v>3.5087719298245598E-2</v>
      </c>
      <c r="AF625" s="126">
        <v>3.5087719298245598E-2</v>
      </c>
      <c r="AG625" s="126">
        <v>3.5087719298245598E-2</v>
      </c>
      <c r="AH625" s="126">
        <v>1.7543859649122799E-2</v>
      </c>
      <c r="AI625" s="126">
        <v>5.2631578947368397E-2</v>
      </c>
      <c r="AJ625" s="126">
        <v>0.105263157894737</v>
      </c>
      <c r="AK625" s="126">
        <v>0</v>
      </c>
      <c r="AL625" s="126">
        <v>0</v>
      </c>
      <c r="AM625" s="126"/>
    </row>
    <row r="626" spans="1:39">
      <c r="A626" s="126" t="s">
        <v>1189</v>
      </c>
      <c r="B626" s="126" t="s">
        <v>1190</v>
      </c>
      <c r="C626" s="126" t="s">
        <v>1711</v>
      </c>
      <c r="D626" s="126" t="s">
        <v>17</v>
      </c>
      <c r="E626" s="126">
        <v>0</v>
      </c>
      <c r="F626" s="126"/>
      <c r="G626" s="126"/>
      <c r="H626" s="126"/>
      <c r="I626" s="126"/>
      <c r="J626" s="126">
        <v>0</v>
      </c>
      <c r="K626" s="126" t="s">
        <v>18</v>
      </c>
      <c r="L626" s="126"/>
      <c r="M626" s="126">
        <v>0</v>
      </c>
      <c r="N626" s="126" t="s">
        <v>18</v>
      </c>
      <c r="O626" s="126"/>
      <c r="P626" s="126">
        <v>0</v>
      </c>
      <c r="Q626" s="126" t="s">
        <v>18</v>
      </c>
      <c r="R626" s="126"/>
      <c r="S626" s="126" t="s">
        <v>18</v>
      </c>
      <c r="T626" s="126" t="s">
        <v>1710</v>
      </c>
      <c r="U626" s="126"/>
      <c r="V626" s="126"/>
      <c r="W626" s="126" t="s">
        <v>32</v>
      </c>
      <c r="X626" s="126">
        <v>2.7242857142857102</v>
      </c>
      <c r="Y626" s="126">
        <v>35</v>
      </c>
      <c r="Z626" s="126"/>
      <c r="AA626" s="126">
        <v>0.14285714285714299</v>
      </c>
      <c r="AB626" s="126">
        <v>0.2</v>
      </c>
      <c r="AC626" s="126">
        <v>0.114285714285714</v>
      </c>
      <c r="AD626" s="126">
        <v>0.14285714285714299</v>
      </c>
      <c r="AE626" s="126">
        <v>8.5714285714285701E-2</v>
      </c>
      <c r="AF626" s="126">
        <v>2.8571428571428598E-2</v>
      </c>
      <c r="AG626" s="126">
        <v>0.114285714285714</v>
      </c>
      <c r="AH626" s="126">
        <v>8.5714285714285701E-2</v>
      </c>
      <c r="AI626" s="126">
        <v>2.8571428571428598E-2</v>
      </c>
      <c r="AJ626" s="126">
        <v>5.7142857142857099E-2</v>
      </c>
      <c r="AK626" s="126">
        <v>0</v>
      </c>
      <c r="AL626" s="126">
        <v>0</v>
      </c>
      <c r="AM626" s="126"/>
    </row>
    <row r="627" spans="1:39">
      <c r="A627" s="126" t="s">
        <v>1191</v>
      </c>
      <c r="B627" s="126" t="s">
        <v>1192</v>
      </c>
      <c r="C627" s="126" t="s">
        <v>1711</v>
      </c>
      <c r="D627" s="126" t="s">
        <v>17</v>
      </c>
      <c r="E627" s="126">
        <v>1</v>
      </c>
      <c r="F627" s="126">
        <v>0</v>
      </c>
      <c r="G627" s="126">
        <v>0</v>
      </c>
      <c r="H627" s="126">
        <v>1</v>
      </c>
      <c r="I627" s="126">
        <v>0</v>
      </c>
      <c r="J627" s="126">
        <v>0</v>
      </c>
      <c r="K627" s="126" t="s">
        <v>18</v>
      </c>
      <c r="L627" s="126"/>
      <c r="M627" s="126">
        <v>1</v>
      </c>
      <c r="N627" s="126" t="s">
        <v>25</v>
      </c>
      <c r="O627" s="126" t="s">
        <v>1715</v>
      </c>
      <c r="P627" s="126">
        <v>0</v>
      </c>
      <c r="Q627" s="126" t="s">
        <v>18</v>
      </c>
      <c r="R627" s="126"/>
      <c r="S627" s="126" t="s">
        <v>18</v>
      </c>
      <c r="T627" s="126" t="s">
        <v>1710</v>
      </c>
      <c r="U627" s="126"/>
      <c r="V627" s="126"/>
      <c r="W627" s="126" t="s">
        <v>33</v>
      </c>
      <c r="X627" s="126">
        <v>2.1813043478260901</v>
      </c>
      <c r="Y627" s="126">
        <v>46</v>
      </c>
      <c r="Z627" s="126">
        <v>1</v>
      </c>
      <c r="AA627" s="126">
        <v>0.13043478260869601</v>
      </c>
      <c r="AB627" s="126">
        <v>0.13043478260869601</v>
      </c>
      <c r="AC627" s="126">
        <v>6.5217391304347797E-2</v>
      </c>
      <c r="AD627" s="126">
        <v>0.108695652173913</v>
      </c>
      <c r="AE627" s="126">
        <v>4.3478260869565202E-2</v>
      </c>
      <c r="AF627" s="126">
        <v>6.5217391304347797E-2</v>
      </c>
      <c r="AG627" s="126">
        <v>0.13043478260869601</v>
      </c>
      <c r="AH627" s="126">
        <v>0.108695652173913</v>
      </c>
      <c r="AI627" s="126">
        <v>0.13043478260869601</v>
      </c>
      <c r="AJ627" s="126">
        <v>6.5217391304347797E-2</v>
      </c>
      <c r="AK627" s="126">
        <v>0</v>
      </c>
      <c r="AL627" s="126">
        <v>0</v>
      </c>
      <c r="AM627" s="126"/>
    </row>
    <row r="628" spans="1:39">
      <c r="A628" s="126" t="s">
        <v>1193</v>
      </c>
      <c r="B628" s="126" t="s">
        <v>1194</v>
      </c>
      <c r="C628" s="126" t="s">
        <v>1711</v>
      </c>
      <c r="D628" s="126" t="s">
        <v>17</v>
      </c>
      <c r="E628" s="126">
        <v>3</v>
      </c>
      <c r="F628" s="126">
        <v>3</v>
      </c>
      <c r="G628" s="126">
        <v>1</v>
      </c>
      <c r="H628" s="126">
        <v>0</v>
      </c>
      <c r="I628" s="126">
        <v>0</v>
      </c>
      <c r="J628" s="126">
        <v>0</v>
      </c>
      <c r="K628" s="126" t="s">
        <v>18</v>
      </c>
      <c r="L628" s="126"/>
      <c r="M628" s="126">
        <v>0</v>
      </c>
      <c r="N628" s="126" t="s">
        <v>18</v>
      </c>
      <c r="O628" s="126"/>
      <c r="P628" s="126">
        <v>3</v>
      </c>
      <c r="Q628" s="126" t="s">
        <v>21</v>
      </c>
      <c r="R628" s="126">
        <v>2</v>
      </c>
      <c r="S628" s="126" t="s">
        <v>18</v>
      </c>
      <c r="T628" s="126" t="s">
        <v>1710</v>
      </c>
      <c r="U628" s="126"/>
      <c r="V628" s="126"/>
      <c r="W628" s="126" t="s">
        <v>33</v>
      </c>
      <c r="X628" s="126">
        <v>2.4529629629629599</v>
      </c>
      <c r="Y628" s="126">
        <v>81</v>
      </c>
      <c r="Z628" s="126">
        <v>3</v>
      </c>
      <c r="AA628" s="126">
        <v>0.30864197530864201</v>
      </c>
      <c r="AB628" s="126">
        <v>0.12345679012345701</v>
      </c>
      <c r="AC628" s="126">
        <v>4.9382716049382699E-2</v>
      </c>
      <c r="AD628" s="126">
        <v>7.4074074074074098E-2</v>
      </c>
      <c r="AE628" s="126">
        <v>3.7037037037037E-2</v>
      </c>
      <c r="AF628" s="126">
        <v>2.4691358024691398E-2</v>
      </c>
      <c r="AG628" s="126">
        <v>9.8765432098765399E-2</v>
      </c>
      <c r="AH628" s="126">
        <v>2.4691358024691398E-2</v>
      </c>
      <c r="AI628" s="126">
        <v>0.148148148148148</v>
      </c>
      <c r="AJ628" s="126">
        <v>0.11111111111111099</v>
      </c>
      <c r="AK628" s="126">
        <v>0</v>
      </c>
      <c r="AL628" s="126">
        <v>0</v>
      </c>
      <c r="AM628" s="126"/>
    </row>
    <row r="629" spans="1:39">
      <c r="A629" s="126" t="s">
        <v>1195</v>
      </c>
      <c r="B629" s="126" t="s">
        <v>1196</v>
      </c>
      <c r="C629" s="126" t="s">
        <v>1711</v>
      </c>
      <c r="D629" s="126" t="s">
        <v>17</v>
      </c>
      <c r="E629" s="126">
        <v>3</v>
      </c>
      <c r="F629" s="126">
        <v>2.7766666666666699</v>
      </c>
      <c r="G629" s="126">
        <v>1</v>
      </c>
      <c r="H629" s="126">
        <v>0</v>
      </c>
      <c r="I629" s="126">
        <v>0</v>
      </c>
      <c r="J629" s="126">
        <v>0</v>
      </c>
      <c r="K629" s="126" t="s">
        <v>18</v>
      </c>
      <c r="L629" s="126"/>
      <c r="M629" s="126">
        <v>0</v>
      </c>
      <c r="N629" s="126" t="s">
        <v>18</v>
      </c>
      <c r="O629" s="126"/>
      <c r="P629" s="126">
        <v>3</v>
      </c>
      <c r="Q629" s="126" t="s">
        <v>32</v>
      </c>
      <c r="R629" s="126">
        <v>2.7766666666666699</v>
      </c>
      <c r="S629" s="126" t="s">
        <v>18</v>
      </c>
      <c r="T629" s="126" t="s">
        <v>1710</v>
      </c>
      <c r="U629" s="126"/>
      <c r="V629" s="126"/>
      <c r="W629" s="126" t="s">
        <v>32</v>
      </c>
      <c r="X629" s="126">
        <v>2.5670000000000002</v>
      </c>
      <c r="Y629" s="126">
        <v>40</v>
      </c>
      <c r="Z629" s="126">
        <v>3</v>
      </c>
      <c r="AA629" s="126">
        <v>0.2</v>
      </c>
      <c r="AB629" s="126">
        <v>0.125</v>
      </c>
      <c r="AC629" s="126">
        <v>7.4999999999999997E-2</v>
      </c>
      <c r="AD629" s="126">
        <v>0.125</v>
      </c>
      <c r="AE629" s="126">
        <v>0.1</v>
      </c>
      <c r="AF629" s="126">
        <v>0.05</v>
      </c>
      <c r="AG629" s="126">
        <v>7.4999999999999997E-2</v>
      </c>
      <c r="AH629" s="126">
        <v>0</v>
      </c>
      <c r="AI629" s="126">
        <v>0.15</v>
      </c>
      <c r="AJ629" s="126">
        <v>2.5000000000000001E-2</v>
      </c>
      <c r="AK629" s="126">
        <v>7.4999999999999997E-2</v>
      </c>
      <c r="AL629" s="126">
        <v>0</v>
      </c>
      <c r="AM629" s="126"/>
    </row>
    <row r="630" spans="1:39">
      <c r="A630" s="126" t="s">
        <v>1197</v>
      </c>
      <c r="B630" s="126" t="s">
        <v>1198</v>
      </c>
      <c r="C630" s="126" t="s">
        <v>1711</v>
      </c>
      <c r="D630" s="126" t="s">
        <v>17</v>
      </c>
      <c r="E630" s="126">
        <v>2</v>
      </c>
      <c r="F630" s="126">
        <v>1</v>
      </c>
      <c r="G630" s="126">
        <v>1</v>
      </c>
      <c r="H630" s="126">
        <v>0</v>
      </c>
      <c r="I630" s="126">
        <v>0</v>
      </c>
      <c r="J630" s="126">
        <v>0</v>
      </c>
      <c r="K630" s="126" t="s">
        <v>18</v>
      </c>
      <c r="L630" s="126"/>
      <c r="M630" s="126">
        <v>1</v>
      </c>
      <c r="N630" s="126" t="s">
        <v>21</v>
      </c>
      <c r="O630" s="126" t="s">
        <v>1712</v>
      </c>
      <c r="P630" s="126">
        <v>0</v>
      </c>
      <c r="Q630" s="126" t="s">
        <v>18</v>
      </c>
      <c r="R630" s="126"/>
      <c r="S630" s="126" t="s">
        <v>29</v>
      </c>
      <c r="T630" s="126" t="s">
        <v>1715</v>
      </c>
      <c r="U630" s="126">
        <v>3.67</v>
      </c>
      <c r="V630" s="126"/>
      <c r="W630" s="126" t="s">
        <v>32</v>
      </c>
      <c r="X630" s="126">
        <v>2.6169696969696998</v>
      </c>
      <c r="Y630" s="126">
        <v>33</v>
      </c>
      <c r="Z630" s="126">
        <v>2</v>
      </c>
      <c r="AA630" s="126">
        <v>9.0909090909090898E-2</v>
      </c>
      <c r="AB630" s="126">
        <v>0.21212121212121199</v>
      </c>
      <c r="AC630" s="126">
        <v>9.0909090909090898E-2</v>
      </c>
      <c r="AD630" s="126">
        <v>9.0909090909090898E-2</v>
      </c>
      <c r="AE630" s="126">
        <v>0.15151515151515199</v>
      </c>
      <c r="AF630" s="126">
        <v>3.03030303030303E-2</v>
      </c>
      <c r="AG630" s="126">
        <v>0.15151515151515199</v>
      </c>
      <c r="AH630" s="126">
        <v>0.12121212121212099</v>
      </c>
      <c r="AI630" s="126">
        <v>3.03030303030303E-2</v>
      </c>
      <c r="AJ630" s="126">
        <v>3.03030303030303E-2</v>
      </c>
      <c r="AK630" s="126">
        <v>0</v>
      </c>
      <c r="AL630" s="126">
        <v>0</v>
      </c>
      <c r="AM630" s="126"/>
    </row>
    <row r="631" spans="1:39">
      <c r="A631" s="126" t="s">
        <v>1199</v>
      </c>
      <c r="B631" s="126" t="s">
        <v>1200</v>
      </c>
      <c r="C631" s="126" t="s">
        <v>1711</v>
      </c>
      <c r="D631" s="126" t="s">
        <v>17</v>
      </c>
      <c r="E631" s="126">
        <v>1</v>
      </c>
      <c r="F631" s="126">
        <v>1</v>
      </c>
      <c r="G631" s="126">
        <v>1</v>
      </c>
      <c r="H631" s="126">
        <v>0</v>
      </c>
      <c r="I631" s="126">
        <v>0</v>
      </c>
      <c r="J631" s="126">
        <v>0</v>
      </c>
      <c r="K631" s="126" t="s">
        <v>18</v>
      </c>
      <c r="L631" s="126"/>
      <c r="M631" s="126">
        <v>1</v>
      </c>
      <c r="N631" s="126" t="s">
        <v>21</v>
      </c>
      <c r="O631" s="126" t="s">
        <v>1712</v>
      </c>
      <c r="P631" s="126">
        <v>0</v>
      </c>
      <c r="Q631" s="126" t="s">
        <v>18</v>
      </c>
      <c r="R631" s="126"/>
      <c r="S631" s="126" t="s">
        <v>18</v>
      </c>
      <c r="T631" s="126" t="s">
        <v>1710</v>
      </c>
      <c r="U631" s="126"/>
      <c r="V631" s="126"/>
      <c r="W631" s="126" t="s">
        <v>31</v>
      </c>
      <c r="X631" s="126">
        <v>3.03258064516129</v>
      </c>
      <c r="Y631" s="126">
        <v>31</v>
      </c>
      <c r="Z631" s="126">
        <v>1</v>
      </c>
      <c r="AA631" s="126">
        <v>0.32258064516128998</v>
      </c>
      <c r="AB631" s="126">
        <v>0.19354838709677399</v>
      </c>
      <c r="AC631" s="126">
        <v>0.16129032258064499</v>
      </c>
      <c r="AD631" s="126">
        <v>6.4516129032258104E-2</v>
      </c>
      <c r="AE631" s="126">
        <v>6.4516129032258104E-2</v>
      </c>
      <c r="AF631" s="126">
        <v>0</v>
      </c>
      <c r="AG631" s="126">
        <v>0</v>
      </c>
      <c r="AH631" s="126">
        <v>0.12903225806451599</v>
      </c>
      <c r="AI631" s="126">
        <v>6.4516129032258104E-2</v>
      </c>
      <c r="AJ631" s="126">
        <v>0</v>
      </c>
      <c r="AK631" s="126">
        <v>0</v>
      </c>
      <c r="AL631" s="126">
        <v>0</v>
      </c>
      <c r="AM631" s="126"/>
    </row>
    <row r="632" spans="1:39">
      <c r="A632" s="126" t="s">
        <v>1201</v>
      </c>
      <c r="B632" s="126" t="s">
        <v>1202</v>
      </c>
      <c r="C632" s="126" t="s">
        <v>1711</v>
      </c>
      <c r="D632" s="126" t="s">
        <v>17</v>
      </c>
      <c r="E632" s="126">
        <v>0</v>
      </c>
      <c r="F632" s="126"/>
      <c r="G632" s="126"/>
      <c r="H632" s="126"/>
      <c r="I632" s="126"/>
      <c r="J632" s="126">
        <v>0</v>
      </c>
      <c r="K632" s="126" t="s">
        <v>18</v>
      </c>
      <c r="L632" s="126"/>
      <c r="M632" s="126">
        <v>0</v>
      </c>
      <c r="N632" s="126" t="s">
        <v>18</v>
      </c>
      <c r="O632" s="126"/>
      <c r="P632" s="126">
        <v>0</v>
      </c>
      <c r="Q632" s="126" t="s">
        <v>18</v>
      </c>
      <c r="R632" s="126"/>
      <c r="S632" s="126" t="s">
        <v>18</v>
      </c>
      <c r="T632" s="126" t="s">
        <v>1710</v>
      </c>
      <c r="U632" s="126"/>
      <c r="V632" s="126"/>
      <c r="W632" s="126" t="s">
        <v>31</v>
      </c>
      <c r="X632" s="126">
        <v>3.14888888888889</v>
      </c>
      <c r="Y632" s="126">
        <v>27</v>
      </c>
      <c r="Z632" s="126"/>
      <c r="AA632" s="126">
        <v>0.33333333333333298</v>
      </c>
      <c r="AB632" s="126">
        <v>0.22222222222222199</v>
      </c>
      <c r="AC632" s="126">
        <v>3.7037037037037E-2</v>
      </c>
      <c r="AD632" s="126">
        <v>7.4074074074074098E-2</v>
      </c>
      <c r="AE632" s="126">
        <v>7.4074074074074098E-2</v>
      </c>
      <c r="AF632" s="126">
        <v>3.7037037037037E-2</v>
      </c>
      <c r="AG632" s="126">
        <v>0.11111111111111099</v>
      </c>
      <c r="AH632" s="126">
        <v>7.4074074074074098E-2</v>
      </c>
      <c r="AI632" s="126">
        <v>0</v>
      </c>
      <c r="AJ632" s="126">
        <v>0</v>
      </c>
      <c r="AK632" s="126">
        <v>3.7037037037037E-2</v>
      </c>
      <c r="AL632" s="126">
        <v>0</v>
      </c>
      <c r="AM632" s="126"/>
    </row>
    <row r="633" spans="1:39">
      <c r="A633" s="126" t="s">
        <v>1203</v>
      </c>
      <c r="B633" s="126" t="s">
        <v>1204</v>
      </c>
      <c r="C633" s="126" t="s">
        <v>1711</v>
      </c>
      <c r="D633" s="126" t="s">
        <v>17</v>
      </c>
      <c r="E633" s="126">
        <v>3</v>
      </c>
      <c r="F633" s="126">
        <v>2.6666666666666701</v>
      </c>
      <c r="G633" s="126">
        <v>1</v>
      </c>
      <c r="H633" s="126">
        <v>0</v>
      </c>
      <c r="I633" s="126">
        <v>0</v>
      </c>
      <c r="J633" s="126">
        <v>0</v>
      </c>
      <c r="K633" s="126" t="s">
        <v>18</v>
      </c>
      <c r="L633" s="126"/>
      <c r="M633" s="126">
        <v>0</v>
      </c>
      <c r="N633" s="126" t="s">
        <v>18</v>
      </c>
      <c r="O633" s="126"/>
      <c r="P633" s="126">
        <v>3</v>
      </c>
      <c r="Q633" s="126" t="s">
        <v>32</v>
      </c>
      <c r="R633" s="126">
        <v>2.6666666666666701</v>
      </c>
      <c r="S633" s="126" t="s">
        <v>18</v>
      </c>
      <c r="T633" s="126" t="s">
        <v>1710</v>
      </c>
      <c r="U633" s="126"/>
      <c r="V633" s="126"/>
      <c r="W633" s="126" t="s">
        <v>31</v>
      </c>
      <c r="X633" s="126">
        <v>2.93612903225806</v>
      </c>
      <c r="Y633" s="126">
        <v>31</v>
      </c>
      <c r="Z633" s="126">
        <v>3</v>
      </c>
      <c r="AA633" s="126">
        <v>0.35483870967741898</v>
      </c>
      <c r="AB633" s="126">
        <v>9.6774193548387094E-2</v>
      </c>
      <c r="AC633" s="126">
        <v>3.2258064516128997E-2</v>
      </c>
      <c r="AD633" s="126">
        <v>9.6774193548387094E-2</v>
      </c>
      <c r="AE633" s="126">
        <v>0.16129032258064499</v>
      </c>
      <c r="AF633" s="126">
        <v>3.2258064516128997E-2</v>
      </c>
      <c r="AG633" s="126">
        <v>9.6774193548387094E-2</v>
      </c>
      <c r="AH633" s="126">
        <v>0</v>
      </c>
      <c r="AI633" s="126">
        <v>9.6774193548387094E-2</v>
      </c>
      <c r="AJ633" s="126">
        <v>0</v>
      </c>
      <c r="AK633" s="126">
        <v>3.2258064516128997E-2</v>
      </c>
      <c r="AL633" s="126">
        <v>0</v>
      </c>
      <c r="AM633" s="126"/>
    </row>
    <row r="634" spans="1:39">
      <c r="A634" s="126" t="s">
        <v>1205</v>
      </c>
      <c r="B634" s="126" t="s">
        <v>1206</v>
      </c>
      <c r="C634" s="126" t="s">
        <v>1711</v>
      </c>
      <c r="D634" s="126" t="s">
        <v>17</v>
      </c>
      <c r="E634" s="126">
        <v>0</v>
      </c>
      <c r="F634" s="126"/>
      <c r="G634" s="126"/>
      <c r="H634" s="126"/>
      <c r="I634" s="126"/>
      <c r="J634" s="126">
        <v>0</v>
      </c>
      <c r="K634" s="126" t="s">
        <v>18</v>
      </c>
      <c r="L634" s="126"/>
      <c r="M634" s="126">
        <v>0</v>
      </c>
      <c r="N634" s="126" t="s">
        <v>18</v>
      </c>
      <c r="O634" s="126"/>
      <c r="P634" s="126">
        <v>0</v>
      </c>
      <c r="Q634" s="126" t="s">
        <v>18</v>
      </c>
      <c r="R634" s="126"/>
      <c r="S634" s="126" t="s">
        <v>18</v>
      </c>
      <c r="T634" s="126" t="s">
        <v>1710</v>
      </c>
      <c r="U634" s="126"/>
      <c r="V634" s="126"/>
      <c r="W634" s="126" t="s">
        <v>28</v>
      </c>
      <c r="X634" s="126">
        <v>4</v>
      </c>
      <c r="Y634" s="126">
        <v>1</v>
      </c>
      <c r="Z634" s="126"/>
      <c r="AA634" s="126">
        <v>1</v>
      </c>
      <c r="AB634" s="126">
        <v>0</v>
      </c>
      <c r="AC634" s="126">
        <v>0</v>
      </c>
      <c r="AD634" s="126">
        <v>0</v>
      </c>
      <c r="AE634" s="126">
        <v>0</v>
      </c>
      <c r="AF634" s="126">
        <v>0</v>
      </c>
      <c r="AG634" s="126">
        <v>0</v>
      </c>
      <c r="AH634" s="126">
        <v>0</v>
      </c>
      <c r="AI634" s="126">
        <v>0</v>
      </c>
      <c r="AJ634" s="126">
        <v>0</v>
      </c>
      <c r="AK634" s="126">
        <v>0</v>
      </c>
      <c r="AL634" s="126">
        <v>0</v>
      </c>
      <c r="AM634" s="126"/>
    </row>
    <row r="635" spans="1:39">
      <c r="A635" s="126" t="s">
        <v>1209</v>
      </c>
      <c r="B635" s="126" t="s">
        <v>1210</v>
      </c>
      <c r="C635" s="126" t="s">
        <v>1714</v>
      </c>
      <c r="D635" s="126" t="s">
        <v>17</v>
      </c>
      <c r="E635" s="126">
        <v>5</v>
      </c>
      <c r="F635" s="126">
        <v>2.665</v>
      </c>
      <c r="G635" s="126">
        <v>1</v>
      </c>
      <c r="H635" s="126">
        <v>0</v>
      </c>
      <c r="I635" s="126">
        <v>0</v>
      </c>
      <c r="J635" s="126">
        <v>0</v>
      </c>
      <c r="K635" s="126" t="s">
        <v>18</v>
      </c>
      <c r="L635" s="126"/>
      <c r="M635" s="126">
        <v>2</v>
      </c>
      <c r="N635" s="126" t="s">
        <v>29</v>
      </c>
      <c r="O635" s="126" t="s">
        <v>1906</v>
      </c>
      <c r="P635" s="126">
        <v>0</v>
      </c>
      <c r="Q635" s="126" t="s">
        <v>18</v>
      </c>
      <c r="R635" s="126"/>
      <c r="S635" s="126" t="s">
        <v>30</v>
      </c>
      <c r="T635" s="126" t="s">
        <v>1711</v>
      </c>
      <c r="U635" s="126">
        <v>3.2233333333333301</v>
      </c>
      <c r="V635" s="126"/>
      <c r="W635" s="126" t="s">
        <v>31</v>
      </c>
      <c r="X635" s="126">
        <v>3.0869832402234598</v>
      </c>
      <c r="Y635" s="126">
        <v>358</v>
      </c>
      <c r="Z635" s="126">
        <v>5</v>
      </c>
      <c r="AA635" s="126">
        <v>0.36871508379888301</v>
      </c>
      <c r="AB635" s="126">
        <v>0.18156424581005601</v>
      </c>
      <c r="AC635" s="126">
        <v>8.6592178770949699E-2</v>
      </c>
      <c r="AD635" s="126">
        <v>0.108938547486034</v>
      </c>
      <c r="AE635" s="126">
        <v>5.0279329608938599E-2</v>
      </c>
      <c r="AF635" s="126">
        <v>2.7932960893854695E-2</v>
      </c>
      <c r="AG635" s="126">
        <v>5.5865921787709501E-2</v>
      </c>
      <c r="AH635" s="126">
        <v>1.95530726256983E-2</v>
      </c>
      <c r="AI635" s="126">
        <v>3.9106145251396697E-2</v>
      </c>
      <c r="AJ635" s="126">
        <v>5.3072625698324001E-2</v>
      </c>
      <c r="AK635" s="126">
        <v>0</v>
      </c>
      <c r="AL635" s="126">
        <v>0</v>
      </c>
      <c r="AM635" s="126"/>
    </row>
    <row r="636" spans="1:39">
      <c r="A636" s="126" t="s">
        <v>1211</v>
      </c>
      <c r="B636" s="126" t="s">
        <v>1212</v>
      </c>
      <c r="C636" s="126" t="s">
        <v>1714</v>
      </c>
      <c r="D636" s="126" t="s">
        <v>17</v>
      </c>
      <c r="E636" s="126">
        <v>8</v>
      </c>
      <c r="F636" s="126">
        <v>2.3883333333333301</v>
      </c>
      <c r="G636" s="126">
        <v>1</v>
      </c>
      <c r="H636" s="126">
        <v>0</v>
      </c>
      <c r="I636" s="126">
        <v>0</v>
      </c>
      <c r="J636" s="126">
        <v>0</v>
      </c>
      <c r="K636" s="126" t="s">
        <v>18</v>
      </c>
      <c r="L636" s="126"/>
      <c r="M636" s="126">
        <v>1</v>
      </c>
      <c r="N636" s="126" t="s">
        <v>28</v>
      </c>
      <c r="O636" s="126" t="s">
        <v>1714</v>
      </c>
      <c r="P636" s="126">
        <v>5</v>
      </c>
      <c r="Q636" s="126" t="s">
        <v>33</v>
      </c>
      <c r="R636" s="126">
        <v>2.266</v>
      </c>
      <c r="S636" s="126" t="s">
        <v>30</v>
      </c>
      <c r="T636" s="126" t="s">
        <v>1712</v>
      </c>
      <c r="U636" s="126">
        <v>3.5</v>
      </c>
      <c r="V636" s="126"/>
      <c r="W636" s="126" t="s">
        <v>32</v>
      </c>
      <c r="X636" s="126">
        <v>2.7274585635359099</v>
      </c>
      <c r="Y636" s="126">
        <v>181</v>
      </c>
      <c r="Z636" s="126">
        <v>8</v>
      </c>
      <c r="AA636" s="126">
        <v>0.21546961325966901</v>
      </c>
      <c r="AB636" s="126">
        <v>8.2872928176795604E-2</v>
      </c>
      <c r="AC636" s="126">
        <v>8.2872928176795604E-2</v>
      </c>
      <c r="AD636" s="126">
        <v>0.13259668508287301</v>
      </c>
      <c r="AE636" s="126">
        <v>9.9447513812154706E-2</v>
      </c>
      <c r="AF636" s="126">
        <v>9.3922651933701695E-2</v>
      </c>
      <c r="AG636" s="126">
        <v>0.187845303867403</v>
      </c>
      <c r="AH636" s="126">
        <v>2.7624309392265199E-2</v>
      </c>
      <c r="AI636" s="126">
        <v>4.4198895027624301E-2</v>
      </c>
      <c r="AJ636" s="126">
        <v>3.3149171270718203E-2</v>
      </c>
      <c r="AK636" s="126">
        <v>0</v>
      </c>
      <c r="AL636" s="126">
        <v>0</v>
      </c>
      <c r="AM636" s="126"/>
    </row>
    <row r="637" spans="1:39">
      <c r="A637" s="126" t="s">
        <v>1213</v>
      </c>
      <c r="B637" s="126" t="s">
        <v>1214</v>
      </c>
      <c r="C637" s="126" t="s">
        <v>1714</v>
      </c>
      <c r="D637" s="126" t="s">
        <v>17</v>
      </c>
      <c r="E637" s="126">
        <v>3</v>
      </c>
      <c r="F637" s="126">
        <v>2.335</v>
      </c>
      <c r="G637" s="126">
        <v>1</v>
      </c>
      <c r="H637" s="126">
        <v>0</v>
      </c>
      <c r="I637" s="126">
        <v>0</v>
      </c>
      <c r="J637" s="126">
        <v>0</v>
      </c>
      <c r="K637" s="126" t="s">
        <v>18</v>
      </c>
      <c r="L637" s="126"/>
      <c r="M637" s="126">
        <v>2</v>
      </c>
      <c r="N637" s="126" t="s">
        <v>30</v>
      </c>
      <c r="O637" s="126" t="s">
        <v>1867</v>
      </c>
      <c r="P637" s="126">
        <v>0</v>
      </c>
      <c r="Q637" s="126" t="s">
        <v>18</v>
      </c>
      <c r="R637" s="126"/>
      <c r="S637" s="126" t="s">
        <v>29</v>
      </c>
      <c r="T637" s="126" t="s">
        <v>1715</v>
      </c>
      <c r="U637" s="126">
        <v>3.67</v>
      </c>
      <c r="V637" s="126"/>
      <c r="W637" s="126" t="s">
        <v>31</v>
      </c>
      <c r="X637" s="126">
        <v>3.16547445255474</v>
      </c>
      <c r="Y637" s="126">
        <v>137</v>
      </c>
      <c r="Z637" s="126">
        <v>3</v>
      </c>
      <c r="AA637" s="126">
        <v>0.19708029197080301</v>
      </c>
      <c r="AB637" s="126">
        <v>0.145985401459854</v>
      </c>
      <c r="AC637" s="126">
        <v>0.20437956204379601</v>
      </c>
      <c r="AD637" s="126">
        <v>0.233576642335766</v>
      </c>
      <c r="AE637" s="126">
        <v>0.102189781021898</v>
      </c>
      <c r="AF637" s="126">
        <v>3.6496350364963501E-2</v>
      </c>
      <c r="AG637" s="126">
        <v>3.6496350364963501E-2</v>
      </c>
      <c r="AH637" s="126">
        <v>2.9197080291970798E-2</v>
      </c>
      <c r="AI637" s="126">
        <v>0</v>
      </c>
      <c r="AJ637" s="126">
        <v>7.2992700729926996E-3</v>
      </c>
      <c r="AK637" s="126">
        <v>0</v>
      </c>
      <c r="AL637" s="126">
        <v>0</v>
      </c>
      <c r="AM637" s="126"/>
    </row>
    <row r="638" spans="1:39">
      <c r="A638" s="126" t="s">
        <v>1215</v>
      </c>
      <c r="B638" s="126" t="s">
        <v>1216</v>
      </c>
      <c r="C638" s="126" t="s">
        <v>1714</v>
      </c>
      <c r="D638" s="126" t="s">
        <v>17</v>
      </c>
      <c r="E638" s="126">
        <v>0</v>
      </c>
      <c r="F638" s="126"/>
      <c r="G638" s="126"/>
      <c r="H638" s="126"/>
      <c r="I638" s="126"/>
      <c r="J638" s="126">
        <v>0</v>
      </c>
      <c r="K638" s="126" t="s">
        <v>18</v>
      </c>
      <c r="L638" s="126"/>
      <c r="M638" s="126">
        <v>0</v>
      </c>
      <c r="N638" s="126" t="s">
        <v>18</v>
      </c>
      <c r="O638" s="126"/>
      <c r="P638" s="126">
        <v>0</v>
      </c>
      <c r="Q638" s="126" t="s">
        <v>18</v>
      </c>
      <c r="R638" s="126"/>
      <c r="S638" s="126" t="s">
        <v>18</v>
      </c>
      <c r="T638" s="126" t="s">
        <v>1710</v>
      </c>
      <c r="U638" s="126"/>
      <c r="V638" s="126"/>
      <c r="W638" s="126" t="s">
        <v>30</v>
      </c>
      <c r="X638" s="126">
        <v>3.1728497409326399</v>
      </c>
      <c r="Y638" s="126">
        <v>193</v>
      </c>
      <c r="Z638" s="126"/>
      <c r="AA638" s="126">
        <v>0.43005181347150306</v>
      </c>
      <c r="AB638" s="126">
        <v>0.124352331606218</v>
      </c>
      <c r="AC638" s="126">
        <v>0.10362694300518099</v>
      </c>
      <c r="AD638" s="126">
        <v>7.7720207253885995E-2</v>
      </c>
      <c r="AE638" s="126">
        <v>5.1813471502590698E-2</v>
      </c>
      <c r="AF638" s="126">
        <v>3.10880829015544E-2</v>
      </c>
      <c r="AG638" s="126">
        <v>7.7720207253885995E-2</v>
      </c>
      <c r="AH638" s="126">
        <v>1.03626943005181E-2</v>
      </c>
      <c r="AI638" s="126">
        <v>4.6632124352331598E-2</v>
      </c>
      <c r="AJ638" s="126">
        <v>2.59067357512953E-2</v>
      </c>
      <c r="AK638" s="126">
        <v>2.0725388601036301E-2</v>
      </c>
      <c r="AL638" s="126">
        <v>0</v>
      </c>
      <c r="AM638" s="126"/>
    </row>
    <row r="639" spans="1:39">
      <c r="A639" s="126" t="s">
        <v>1217</v>
      </c>
      <c r="B639" s="126" t="s">
        <v>1218</v>
      </c>
      <c r="C639" s="126" t="s">
        <v>1711</v>
      </c>
      <c r="D639" s="126" t="s">
        <v>17</v>
      </c>
      <c r="E639" s="126">
        <v>10</v>
      </c>
      <c r="F639" s="126">
        <v>1.9521428571428601</v>
      </c>
      <c r="G639" s="126">
        <v>0.85714285714285698</v>
      </c>
      <c r="H639" s="126">
        <v>0.14285714285714299</v>
      </c>
      <c r="I639" s="126">
        <v>0</v>
      </c>
      <c r="J639" s="126">
        <v>1</v>
      </c>
      <c r="K639" s="126" t="s">
        <v>33</v>
      </c>
      <c r="L639" s="126" t="s">
        <v>1738</v>
      </c>
      <c r="M639" s="126">
        <v>2</v>
      </c>
      <c r="N639" s="126" t="s">
        <v>33</v>
      </c>
      <c r="O639" s="126" t="s">
        <v>1738</v>
      </c>
      <c r="P639" s="126">
        <v>4</v>
      </c>
      <c r="Q639" s="126" t="s">
        <v>33</v>
      </c>
      <c r="R639" s="126">
        <v>2.5</v>
      </c>
      <c r="S639" s="126" t="s">
        <v>33</v>
      </c>
      <c r="T639" s="126" t="s">
        <v>1711</v>
      </c>
      <c r="U639" s="126">
        <v>2.4433333333333298</v>
      </c>
      <c r="V639" s="126"/>
      <c r="W639" s="126" t="s">
        <v>31</v>
      </c>
      <c r="X639" s="126">
        <v>2.89924757281553</v>
      </c>
      <c r="Y639" s="126">
        <v>412</v>
      </c>
      <c r="Z639" s="126">
        <v>10</v>
      </c>
      <c r="AA639" s="126">
        <v>0.32766990291262099</v>
      </c>
      <c r="AB639" s="126">
        <v>1.94174757281553E-2</v>
      </c>
      <c r="AC639" s="126">
        <v>8.4951456310679602E-2</v>
      </c>
      <c r="AD639" s="126">
        <v>0.16747572815534001</v>
      </c>
      <c r="AE639" s="126">
        <v>5.5825242718446598E-2</v>
      </c>
      <c r="AF639" s="126">
        <v>0.118932038834951</v>
      </c>
      <c r="AG639" s="126">
        <v>0.14320388349514601</v>
      </c>
      <c r="AH639" s="126">
        <v>1.45631067961165E-2</v>
      </c>
      <c r="AI639" s="126">
        <v>2.18446601941748E-2</v>
      </c>
      <c r="AJ639" s="126">
        <v>4.12621359223301E-2</v>
      </c>
      <c r="AK639" s="126">
        <v>2.4271844660194199E-3</v>
      </c>
      <c r="AL639" s="126">
        <v>0</v>
      </c>
      <c r="AM639" s="126"/>
    </row>
    <row r="640" spans="1:39">
      <c r="A640" s="126" t="s">
        <v>1219</v>
      </c>
      <c r="B640" s="126" t="s">
        <v>1220</v>
      </c>
      <c r="C640" s="126" t="s">
        <v>1715</v>
      </c>
      <c r="D640" s="126" t="s">
        <v>17</v>
      </c>
      <c r="E640" s="126">
        <v>7</v>
      </c>
      <c r="F640" s="126">
        <v>1.47534763948498</v>
      </c>
      <c r="G640" s="126">
        <v>0.8</v>
      </c>
      <c r="H640" s="126">
        <v>0</v>
      </c>
      <c r="I640" s="126">
        <v>0.2</v>
      </c>
      <c r="J640" s="126">
        <v>0</v>
      </c>
      <c r="K640" s="126" t="s">
        <v>18</v>
      </c>
      <c r="L640" s="126"/>
      <c r="M640" s="126">
        <v>3</v>
      </c>
      <c r="N640" s="126" t="s">
        <v>31</v>
      </c>
      <c r="O640" s="126" t="s">
        <v>1737</v>
      </c>
      <c r="P640" s="126">
        <v>1</v>
      </c>
      <c r="Q640" s="126" t="s">
        <v>33</v>
      </c>
      <c r="R640" s="126">
        <v>2.33</v>
      </c>
      <c r="S640" s="126" t="s">
        <v>29</v>
      </c>
      <c r="T640" s="126" t="s">
        <v>1712</v>
      </c>
      <c r="U640" s="126">
        <v>3.665</v>
      </c>
      <c r="V640" s="126"/>
      <c r="W640" s="126" t="s">
        <v>29</v>
      </c>
      <c r="X640" s="126">
        <v>3.50910891089109</v>
      </c>
      <c r="Y640" s="126">
        <v>404</v>
      </c>
      <c r="Z640" s="126">
        <v>7</v>
      </c>
      <c r="AA640" s="126">
        <v>0.69554455445544605</v>
      </c>
      <c r="AB640" s="126">
        <v>5.4455445544554497E-2</v>
      </c>
      <c r="AC640" s="126">
        <v>4.7029702970297002E-2</v>
      </c>
      <c r="AD640" s="126">
        <v>6.9306930693069299E-2</v>
      </c>
      <c r="AE640" s="126">
        <v>1.73267326732673E-2</v>
      </c>
      <c r="AF640" s="126">
        <v>1.4851485148514899E-2</v>
      </c>
      <c r="AG640" s="126">
        <v>2.9702970297029705E-2</v>
      </c>
      <c r="AH640" s="126">
        <v>1.2376237623762399E-2</v>
      </c>
      <c r="AI640" s="126">
        <v>1.73267326732673E-2</v>
      </c>
      <c r="AJ640" s="126">
        <v>3.4653465346534698E-2</v>
      </c>
      <c r="AK640" s="126">
        <v>4.9504950495049497E-3</v>
      </c>
      <c r="AL640" s="126">
        <v>0</v>
      </c>
      <c r="AM640" s="126"/>
    </row>
    <row r="641" spans="1:39">
      <c r="A641" s="126" t="s">
        <v>1221</v>
      </c>
      <c r="B641" s="126" t="s">
        <v>1222</v>
      </c>
      <c r="C641" s="126" t="s">
        <v>1711</v>
      </c>
      <c r="D641" s="126" t="s">
        <v>17</v>
      </c>
      <c r="E641" s="126">
        <v>6</v>
      </c>
      <c r="F641" s="126">
        <v>1.8253075822603699</v>
      </c>
      <c r="G641" s="126">
        <v>1</v>
      </c>
      <c r="H641" s="126">
        <v>0</v>
      </c>
      <c r="I641" s="126">
        <v>0</v>
      </c>
      <c r="J641" s="126">
        <v>0</v>
      </c>
      <c r="K641" s="126" t="s">
        <v>18</v>
      </c>
      <c r="L641" s="126"/>
      <c r="M641" s="126">
        <v>0</v>
      </c>
      <c r="N641" s="126" t="s">
        <v>18</v>
      </c>
      <c r="O641" s="126"/>
      <c r="P641" s="126">
        <v>2</v>
      </c>
      <c r="Q641" s="126" t="s">
        <v>32</v>
      </c>
      <c r="R641" s="126">
        <v>2.665</v>
      </c>
      <c r="S641" s="126" t="s">
        <v>30</v>
      </c>
      <c r="T641" s="126" t="s">
        <v>1711</v>
      </c>
      <c r="U641" s="126">
        <v>3.2233333333333301</v>
      </c>
      <c r="V641" s="126"/>
      <c r="W641" s="126" t="s">
        <v>31</v>
      </c>
      <c r="X641" s="126">
        <v>2.9955060728744898</v>
      </c>
      <c r="Y641" s="126">
        <v>247</v>
      </c>
      <c r="Z641" s="126">
        <v>6</v>
      </c>
      <c r="AA641" s="126">
        <v>0.28744939271255099</v>
      </c>
      <c r="AB641" s="126">
        <v>2.8340080971659899E-2</v>
      </c>
      <c r="AC641" s="126">
        <v>0.14979757085020201</v>
      </c>
      <c r="AD641" s="126">
        <v>0.157894736842105</v>
      </c>
      <c r="AE641" s="126">
        <v>0.11336032388664</v>
      </c>
      <c r="AF641" s="126">
        <v>0.125506072874494</v>
      </c>
      <c r="AG641" s="126">
        <v>7.69230769230769E-2</v>
      </c>
      <c r="AH641" s="126">
        <v>2.0242914979757099E-2</v>
      </c>
      <c r="AI641" s="126">
        <v>2.0242914979757099E-2</v>
      </c>
      <c r="AJ641" s="126">
        <v>2.0242914979757099E-2</v>
      </c>
      <c r="AK641" s="126">
        <v>0</v>
      </c>
      <c r="AL641" s="126">
        <v>0</v>
      </c>
      <c r="AM641" s="126"/>
    </row>
    <row r="642" spans="1:39">
      <c r="A642" s="126" t="s">
        <v>1223</v>
      </c>
      <c r="B642" s="126" t="s">
        <v>1224</v>
      </c>
      <c r="C642" s="126" t="s">
        <v>1715</v>
      </c>
      <c r="D642" s="126" t="s">
        <v>17</v>
      </c>
      <c r="E642" s="126">
        <v>5</v>
      </c>
      <c r="F642" s="126">
        <v>2.6666666666666701</v>
      </c>
      <c r="G642" s="126">
        <v>1</v>
      </c>
      <c r="H642" s="126">
        <v>0</v>
      </c>
      <c r="I642" s="126">
        <v>0</v>
      </c>
      <c r="J642" s="126">
        <v>0</v>
      </c>
      <c r="K642" s="126" t="s">
        <v>18</v>
      </c>
      <c r="L642" s="126"/>
      <c r="M642" s="126">
        <v>0</v>
      </c>
      <c r="N642" s="126" t="s">
        <v>18</v>
      </c>
      <c r="O642" s="126"/>
      <c r="P642" s="126">
        <v>3</v>
      </c>
      <c r="Q642" s="126" t="s">
        <v>32</v>
      </c>
      <c r="R642" s="126">
        <v>2.6666666666666701</v>
      </c>
      <c r="S642" s="126" t="s">
        <v>30</v>
      </c>
      <c r="T642" s="126" t="s">
        <v>1712</v>
      </c>
      <c r="U642" s="126">
        <v>3.33</v>
      </c>
      <c r="V642" s="126"/>
      <c r="W642" s="126" t="s">
        <v>30</v>
      </c>
      <c r="X642" s="126">
        <v>3.46724576271186</v>
      </c>
      <c r="Y642" s="126">
        <v>236</v>
      </c>
      <c r="Z642" s="126">
        <v>5</v>
      </c>
      <c r="AA642" s="126">
        <v>0.66949152542372903</v>
      </c>
      <c r="AB642" s="126">
        <v>2.1186440677966101E-2</v>
      </c>
      <c r="AC642" s="126">
        <v>8.4745762711864403E-2</v>
      </c>
      <c r="AD642" s="126">
        <v>5.0847457627118703E-2</v>
      </c>
      <c r="AE642" s="126">
        <v>2.9661016949152505E-2</v>
      </c>
      <c r="AF642" s="126">
        <v>4.6610169491525397E-2</v>
      </c>
      <c r="AG642" s="126">
        <v>4.2372881355932202E-2</v>
      </c>
      <c r="AH642" s="126">
        <v>4.2372881355932203E-3</v>
      </c>
      <c r="AI642" s="126">
        <v>3.3898305084745797E-2</v>
      </c>
      <c r="AJ642" s="126">
        <v>1.6949152542372899E-2</v>
      </c>
      <c r="AK642" s="126">
        <v>0</v>
      </c>
      <c r="AL642" s="126">
        <v>0</v>
      </c>
      <c r="AM642" s="126"/>
    </row>
    <row r="643" spans="1:39">
      <c r="A643" s="126" t="s">
        <v>1225</v>
      </c>
      <c r="B643" s="126" t="s">
        <v>1226</v>
      </c>
      <c r="C643" s="126" t="s">
        <v>1714</v>
      </c>
      <c r="D643" s="126" t="s">
        <v>17</v>
      </c>
      <c r="E643" s="126">
        <v>14</v>
      </c>
      <c r="F643" s="126">
        <v>1.71502145922747</v>
      </c>
      <c r="G643" s="126">
        <v>0.8</v>
      </c>
      <c r="H643" s="126">
        <v>0.2</v>
      </c>
      <c r="I643" s="126">
        <v>0</v>
      </c>
      <c r="J643" s="126">
        <v>0</v>
      </c>
      <c r="K643" s="126" t="s">
        <v>18</v>
      </c>
      <c r="L643" s="126"/>
      <c r="M643" s="126">
        <v>2</v>
      </c>
      <c r="N643" s="126" t="s">
        <v>31</v>
      </c>
      <c r="O643" s="126" t="s">
        <v>1890</v>
      </c>
      <c r="P643" s="126">
        <v>3</v>
      </c>
      <c r="Q643" s="126" t="s">
        <v>25</v>
      </c>
      <c r="R643" s="126">
        <v>1.2233333333333301</v>
      </c>
      <c r="S643" s="126" t="s">
        <v>21</v>
      </c>
      <c r="T643" s="126" t="s">
        <v>1843</v>
      </c>
      <c r="U643" s="126">
        <v>1.7075</v>
      </c>
      <c r="V643" s="126"/>
      <c r="W643" s="126" t="s">
        <v>31</v>
      </c>
      <c r="X643" s="126">
        <v>2.9424186046511598</v>
      </c>
      <c r="Y643" s="126">
        <v>215</v>
      </c>
      <c r="Z643" s="126">
        <v>14</v>
      </c>
      <c r="AA643" s="126">
        <v>0.30697674418604698</v>
      </c>
      <c r="AB643" s="126">
        <v>6.5116279069767399E-2</v>
      </c>
      <c r="AC643" s="126">
        <v>0.13953488372093001</v>
      </c>
      <c r="AD643" s="126">
        <v>0.144186046511628</v>
      </c>
      <c r="AE643" s="126">
        <v>9.3023255813953501E-2</v>
      </c>
      <c r="AF643" s="126">
        <v>8.3720930232558097E-2</v>
      </c>
      <c r="AG643" s="126">
        <v>5.5813953488372099E-2</v>
      </c>
      <c r="AH643" s="126">
        <v>2.32558139534884E-2</v>
      </c>
      <c r="AI643" s="126">
        <v>2.32558139534884E-2</v>
      </c>
      <c r="AJ643" s="126">
        <v>6.0465116279069801E-2</v>
      </c>
      <c r="AK643" s="126">
        <v>0</v>
      </c>
      <c r="AL643" s="126">
        <v>0</v>
      </c>
      <c r="AM643" s="126"/>
    </row>
    <row r="644" spans="1:39">
      <c r="A644" s="126" t="s">
        <v>1227</v>
      </c>
      <c r="B644" s="126" t="s">
        <v>1228</v>
      </c>
      <c r="C644" s="126" t="s">
        <v>1714</v>
      </c>
      <c r="D644" s="126" t="s">
        <v>17</v>
      </c>
      <c r="E644" s="126">
        <v>0</v>
      </c>
      <c r="F644" s="126"/>
      <c r="G644" s="126"/>
      <c r="H644" s="126"/>
      <c r="I644" s="126"/>
      <c r="J644" s="126">
        <v>0</v>
      </c>
      <c r="K644" s="126" t="s">
        <v>18</v>
      </c>
      <c r="L644" s="126"/>
      <c r="M644" s="126">
        <v>0</v>
      </c>
      <c r="N644" s="126" t="s">
        <v>18</v>
      </c>
      <c r="O644" s="126"/>
      <c r="P644" s="126">
        <v>0</v>
      </c>
      <c r="Q644" s="126" t="s">
        <v>18</v>
      </c>
      <c r="R644" s="126"/>
      <c r="S644" s="126" t="s">
        <v>18</v>
      </c>
      <c r="T644" s="126" t="s">
        <v>1710</v>
      </c>
      <c r="U644" s="126"/>
      <c r="V644" s="126"/>
      <c r="W644" s="126" t="s">
        <v>31</v>
      </c>
      <c r="X644" s="126">
        <v>3.14959677419355</v>
      </c>
      <c r="Y644" s="126">
        <v>124</v>
      </c>
      <c r="Z644" s="126"/>
      <c r="AA644" s="126">
        <v>0.33870967741935498</v>
      </c>
      <c r="AB644" s="126">
        <v>0</v>
      </c>
      <c r="AC644" s="126">
        <v>0.18548387096774199</v>
      </c>
      <c r="AD644" s="126">
        <v>0.18548387096774199</v>
      </c>
      <c r="AE644" s="126">
        <v>7.25806451612903E-2</v>
      </c>
      <c r="AF644" s="126">
        <v>0.16935483870967699</v>
      </c>
      <c r="AG644" s="126">
        <v>1.6129032258064498E-2</v>
      </c>
      <c r="AH644" s="126">
        <v>0</v>
      </c>
      <c r="AI644" s="126">
        <v>1.6129032258064498E-2</v>
      </c>
      <c r="AJ644" s="126">
        <v>1.6129032258064498E-2</v>
      </c>
      <c r="AK644" s="126">
        <v>0</v>
      </c>
      <c r="AL644" s="126">
        <v>0</v>
      </c>
      <c r="AM644" s="126"/>
    </row>
    <row r="645" spans="1:39">
      <c r="A645" s="126" t="s">
        <v>1229</v>
      </c>
      <c r="B645" s="126" t="s">
        <v>1230</v>
      </c>
      <c r="C645" s="126" t="s">
        <v>1715</v>
      </c>
      <c r="D645" s="126" t="s">
        <v>17</v>
      </c>
      <c r="E645" s="126">
        <v>0</v>
      </c>
      <c r="F645" s="126"/>
      <c r="G645" s="126"/>
      <c r="H645" s="126"/>
      <c r="I645" s="126"/>
      <c r="J645" s="126">
        <v>0</v>
      </c>
      <c r="K645" s="126" t="s">
        <v>18</v>
      </c>
      <c r="L645" s="126"/>
      <c r="M645" s="126">
        <v>0</v>
      </c>
      <c r="N645" s="126" t="s">
        <v>18</v>
      </c>
      <c r="O645" s="126"/>
      <c r="P645" s="126">
        <v>0</v>
      </c>
      <c r="Q645" s="126" t="s">
        <v>18</v>
      </c>
      <c r="R645" s="126"/>
      <c r="S645" s="126" t="s">
        <v>18</v>
      </c>
      <c r="T645" s="126" t="s">
        <v>1710</v>
      </c>
      <c r="U645" s="126"/>
      <c r="V645" s="126"/>
      <c r="W645" s="126" t="s">
        <v>29</v>
      </c>
      <c r="X645" s="126">
        <v>3.7268032786885201</v>
      </c>
      <c r="Y645" s="126">
        <v>122</v>
      </c>
      <c r="Z645" s="126"/>
      <c r="AA645" s="126">
        <v>0.86885245901639296</v>
      </c>
      <c r="AB645" s="126">
        <v>0</v>
      </c>
      <c r="AC645" s="126">
        <v>2.4590163934426201E-2</v>
      </c>
      <c r="AD645" s="126">
        <v>1.63934426229508E-2</v>
      </c>
      <c r="AE645" s="126">
        <v>3.2786885245901599E-2</v>
      </c>
      <c r="AF645" s="126">
        <v>0</v>
      </c>
      <c r="AG645" s="126">
        <v>1.63934426229508E-2</v>
      </c>
      <c r="AH645" s="126">
        <v>0</v>
      </c>
      <c r="AI645" s="126">
        <v>2.4590163934426201E-2</v>
      </c>
      <c r="AJ645" s="126">
        <v>1.63934426229508E-2</v>
      </c>
      <c r="AK645" s="126">
        <v>0</v>
      </c>
      <c r="AL645" s="126">
        <v>0</v>
      </c>
      <c r="AM645" s="126"/>
    </row>
    <row r="646" spans="1:39">
      <c r="A646" s="126" t="s">
        <v>1231</v>
      </c>
      <c r="B646" s="126" t="s">
        <v>1232</v>
      </c>
      <c r="C646" s="126" t="s">
        <v>1711</v>
      </c>
      <c r="D646" s="126" t="s">
        <v>17</v>
      </c>
      <c r="E646" s="126">
        <v>0</v>
      </c>
      <c r="F646" s="126"/>
      <c r="G646" s="126"/>
      <c r="H646" s="126"/>
      <c r="I646" s="126"/>
      <c r="J646" s="126">
        <v>0</v>
      </c>
      <c r="K646" s="126" t="s">
        <v>18</v>
      </c>
      <c r="L646" s="126"/>
      <c r="M646" s="126">
        <v>0</v>
      </c>
      <c r="N646" s="126" t="s">
        <v>18</v>
      </c>
      <c r="O646" s="126"/>
      <c r="P646" s="126">
        <v>0</v>
      </c>
      <c r="Q646" s="126" t="s">
        <v>18</v>
      </c>
      <c r="R646" s="126"/>
      <c r="S646" s="126" t="s">
        <v>18</v>
      </c>
      <c r="T646" s="126" t="s">
        <v>1710</v>
      </c>
      <c r="U646" s="126"/>
      <c r="V646" s="126"/>
      <c r="W646" s="126" t="s">
        <v>31</v>
      </c>
      <c r="X646" s="126">
        <v>3.1340476190476201</v>
      </c>
      <c r="Y646" s="126">
        <v>42</v>
      </c>
      <c r="Z646" s="126"/>
      <c r="AA646" s="126">
        <v>0.40476190476190493</v>
      </c>
      <c r="AB646" s="126">
        <v>2.3809523809523801E-2</v>
      </c>
      <c r="AC646" s="126">
        <v>0.119047619047619</v>
      </c>
      <c r="AD646" s="126">
        <v>0.119047619047619</v>
      </c>
      <c r="AE646" s="126">
        <v>4.7619047619047603E-2</v>
      </c>
      <c r="AF646" s="126">
        <v>0.214285714285714</v>
      </c>
      <c r="AG646" s="126">
        <v>2.3809523809523801E-2</v>
      </c>
      <c r="AH646" s="126">
        <v>0</v>
      </c>
      <c r="AI646" s="126">
        <v>2.3809523809523801E-2</v>
      </c>
      <c r="AJ646" s="126">
        <v>2.3809523809523801E-2</v>
      </c>
      <c r="AK646" s="126">
        <v>0</v>
      </c>
      <c r="AL646" s="126">
        <v>0</v>
      </c>
      <c r="AM646" s="126"/>
    </row>
    <row r="647" spans="1:39">
      <c r="A647" s="126" t="s">
        <v>1233</v>
      </c>
      <c r="B647" s="126" t="s">
        <v>1234</v>
      </c>
      <c r="C647" s="126" t="s">
        <v>1715</v>
      </c>
      <c r="D647" s="126" t="s">
        <v>17</v>
      </c>
      <c r="E647" s="126">
        <v>0</v>
      </c>
      <c r="F647" s="126"/>
      <c r="G647" s="126"/>
      <c r="H647" s="126"/>
      <c r="I647" s="126"/>
      <c r="J647" s="126">
        <v>0</v>
      </c>
      <c r="K647" s="126" t="s">
        <v>18</v>
      </c>
      <c r="L647" s="126"/>
      <c r="M647" s="126">
        <v>0</v>
      </c>
      <c r="N647" s="126" t="s">
        <v>18</v>
      </c>
      <c r="O647" s="126"/>
      <c r="P647" s="126">
        <v>0</v>
      </c>
      <c r="Q647" s="126" t="s">
        <v>18</v>
      </c>
      <c r="R647" s="126"/>
      <c r="S647" s="126" t="s">
        <v>18</v>
      </c>
      <c r="T647" s="126" t="s">
        <v>1710</v>
      </c>
      <c r="U647" s="126"/>
      <c r="V647" s="126"/>
      <c r="W647" s="126" t="s">
        <v>31</v>
      </c>
      <c r="X647" s="126">
        <v>3.1632558139534899</v>
      </c>
      <c r="Y647" s="126">
        <v>43</v>
      </c>
      <c r="Z647" s="126"/>
      <c r="AA647" s="126">
        <v>0.60465116279069797</v>
      </c>
      <c r="AB647" s="126">
        <v>0</v>
      </c>
      <c r="AC647" s="126">
        <v>0</v>
      </c>
      <c r="AD647" s="126">
        <v>2.32558139534884E-2</v>
      </c>
      <c r="AE647" s="126">
        <v>0.13953488372093001</v>
      </c>
      <c r="AF647" s="126">
        <v>0</v>
      </c>
      <c r="AG647" s="126">
        <v>9.3023255813953501E-2</v>
      </c>
      <c r="AH647" s="126">
        <v>0.116279069767442</v>
      </c>
      <c r="AI647" s="126">
        <v>0</v>
      </c>
      <c r="AJ647" s="126">
        <v>2.32558139534884E-2</v>
      </c>
      <c r="AK647" s="126">
        <v>0</v>
      </c>
      <c r="AL647" s="126">
        <v>0</v>
      </c>
      <c r="AM647" s="126"/>
    </row>
    <row r="648" spans="1:39">
      <c r="A648" s="126" t="s">
        <v>1544</v>
      </c>
      <c r="B648" s="126" t="s">
        <v>1907</v>
      </c>
      <c r="C648" s="126" t="s">
        <v>1711</v>
      </c>
      <c r="D648" s="126" t="s">
        <v>17</v>
      </c>
      <c r="E648" s="126">
        <v>0</v>
      </c>
      <c r="F648" s="126"/>
      <c r="G648" s="126"/>
      <c r="H648" s="126"/>
      <c r="I648" s="126"/>
      <c r="J648" s="126">
        <v>0</v>
      </c>
      <c r="K648" s="126" t="s">
        <v>18</v>
      </c>
      <c r="L648" s="126"/>
      <c r="M648" s="126">
        <v>0</v>
      </c>
      <c r="N648" s="126" t="s">
        <v>18</v>
      </c>
      <c r="O648" s="126"/>
      <c r="P648" s="126">
        <v>0</v>
      </c>
      <c r="Q648" s="126" t="s">
        <v>18</v>
      </c>
      <c r="R648" s="126"/>
      <c r="S648" s="126" t="s">
        <v>18</v>
      </c>
      <c r="T648" s="126" t="s">
        <v>1710</v>
      </c>
      <c r="U648" s="126"/>
      <c r="V648" s="126"/>
      <c r="W648" s="126" t="s">
        <v>28</v>
      </c>
      <c r="X648" s="126">
        <v>4</v>
      </c>
      <c r="Y648" s="126">
        <v>6</v>
      </c>
      <c r="Z648" s="126"/>
      <c r="AA648" s="126">
        <v>1</v>
      </c>
      <c r="AB648" s="126">
        <v>0</v>
      </c>
      <c r="AC648" s="126">
        <v>0</v>
      </c>
      <c r="AD648" s="126">
        <v>0</v>
      </c>
      <c r="AE648" s="126">
        <v>0</v>
      </c>
      <c r="AF648" s="126">
        <v>0</v>
      </c>
      <c r="AG648" s="126">
        <v>0</v>
      </c>
      <c r="AH648" s="126">
        <v>0</v>
      </c>
      <c r="AI648" s="126">
        <v>0</v>
      </c>
      <c r="AJ648" s="126">
        <v>0</v>
      </c>
      <c r="AK648" s="126">
        <v>0</v>
      </c>
      <c r="AL648" s="126">
        <v>0</v>
      </c>
      <c r="AM648" s="126"/>
    </row>
    <row r="649" spans="1:39">
      <c r="A649" s="126" t="s">
        <v>1235</v>
      </c>
      <c r="B649" s="126" t="s">
        <v>1236</v>
      </c>
      <c r="C649" s="126" t="s">
        <v>1711</v>
      </c>
      <c r="D649" s="126" t="s">
        <v>17</v>
      </c>
      <c r="E649" s="126">
        <v>13</v>
      </c>
      <c r="F649" s="126">
        <v>1.21606710885681</v>
      </c>
      <c r="G649" s="126">
        <v>0.63636363636363602</v>
      </c>
      <c r="H649" s="126">
        <v>0.27272727272727298</v>
      </c>
      <c r="I649" s="126">
        <v>9.0909090909090898E-2</v>
      </c>
      <c r="J649" s="126">
        <v>1</v>
      </c>
      <c r="K649" s="126" t="s">
        <v>25</v>
      </c>
      <c r="L649" s="126" t="s">
        <v>1908</v>
      </c>
      <c r="M649" s="126">
        <v>2</v>
      </c>
      <c r="N649" s="126" t="s">
        <v>21</v>
      </c>
      <c r="O649" s="126" t="s">
        <v>1712</v>
      </c>
      <c r="P649" s="126">
        <v>8</v>
      </c>
      <c r="Q649" s="126" t="s">
        <v>25</v>
      </c>
      <c r="R649" s="126">
        <v>1.3325</v>
      </c>
      <c r="S649" s="126" t="s">
        <v>33</v>
      </c>
      <c r="T649" s="126" t="s">
        <v>1715</v>
      </c>
      <c r="U649" s="126">
        <v>2.33</v>
      </c>
      <c r="V649" s="126"/>
      <c r="W649" s="126" t="s">
        <v>32</v>
      </c>
      <c r="X649" s="126">
        <v>2.7962443438914</v>
      </c>
      <c r="Y649" s="126">
        <v>884</v>
      </c>
      <c r="Z649" s="126">
        <v>13</v>
      </c>
      <c r="AA649" s="126">
        <v>0.22850678733031701</v>
      </c>
      <c r="AB649" s="126">
        <v>0.10294117647058799</v>
      </c>
      <c r="AC649" s="126">
        <v>0.14366515837104099</v>
      </c>
      <c r="AD649" s="126">
        <v>0.13687782805429899</v>
      </c>
      <c r="AE649" s="126">
        <v>8.3710407239818999E-2</v>
      </c>
      <c r="AF649" s="126">
        <v>8.3710407239818999E-2</v>
      </c>
      <c r="AG649" s="126">
        <v>8.9366515837104102E-2</v>
      </c>
      <c r="AH649" s="126">
        <v>1.8099547511312201E-2</v>
      </c>
      <c r="AI649" s="126">
        <v>6.4479638009049794E-2</v>
      </c>
      <c r="AJ649" s="126">
        <v>3.2805429864253402E-2</v>
      </c>
      <c r="AK649" s="126">
        <v>0</v>
      </c>
      <c r="AL649" s="126">
        <v>0</v>
      </c>
      <c r="AM649" s="126"/>
    </row>
    <row r="650" spans="1:39">
      <c r="A650" s="126" t="s">
        <v>1237</v>
      </c>
      <c r="B650" s="126" t="s">
        <v>1238</v>
      </c>
      <c r="C650" s="126" t="s">
        <v>1711</v>
      </c>
      <c r="D650" s="126" t="s">
        <v>17</v>
      </c>
      <c r="E650" s="126">
        <v>1</v>
      </c>
      <c r="F650" s="126"/>
      <c r="G650" s="126"/>
      <c r="H650" s="126"/>
      <c r="I650" s="126"/>
      <c r="J650" s="126">
        <v>0</v>
      </c>
      <c r="K650" s="126" t="s">
        <v>18</v>
      </c>
      <c r="L650" s="126"/>
      <c r="M650" s="126">
        <v>0</v>
      </c>
      <c r="N650" s="126" t="s">
        <v>18</v>
      </c>
      <c r="O650" s="126"/>
      <c r="P650" s="126">
        <v>1</v>
      </c>
      <c r="Q650" s="126" t="s">
        <v>18</v>
      </c>
      <c r="R650" s="126">
        <v>0</v>
      </c>
      <c r="S650" s="126" t="s">
        <v>18</v>
      </c>
      <c r="T650" s="126" t="s">
        <v>1710</v>
      </c>
      <c r="U650" s="126"/>
      <c r="V650" s="126"/>
      <c r="W650" s="126" t="s">
        <v>31</v>
      </c>
      <c r="X650" s="126">
        <v>3.0728124999999999</v>
      </c>
      <c r="Y650" s="126">
        <v>96</v>
      </c>
      <c r="Z650" s="126">
        <v>1</v>
      </c>
      <c r="AA650" s="126">
        <v>0.26041666666666702</v>
      </c>
      <c r="AB650" s="126">
        <v>0.14583333333333301</v>
      </c>
      <c r="AC650" s="126">
        <v>0.1875</v>
      </c>
      <c r="AD650" s="126">
        <v>0.14583333333333301</v>
      </c>
      <c r="AE650" s="126">
        <v>6.25E-2</v>
      </c>
      <c r="AF650" s="126">
        <v>5.2083333333333301E-2</v>
      </c>
      <c r="AG650" s="126">
        <v>7.2916666666666699E-2</v>
      </c>
      <c r="AH650" s="126">
        <v>0</v>
      </c>
      <c r="AI650" s="126">
        <v>4.1666666666666699E-2</v>
      </c>
      <c r="AJ650" s="126">
        <v>3.125E-2</v>
      </c>
      <c r="AK650" s="126">
        <v>0</v>
      </c>
      <c r="AL650" s="126">
        <v>0</v>
      </c>
      <c r="AM650" s="126"/>
    </row>
    <row r="651" spans="1:39">
      <c r="A651" s="126" t="s">
        <v>1239</v>
      </c>
      <c r="B651" s="126" t="s">
        <v>1240</v>
      </c>
      <c r="C651" s="126" t="s">
        <v>1711</v>
      </c>
      <c r="D651" s="126" t="s">
        <v>17</v>
      </c>
      <c r="E651" s="126">
        <v>0</v>
      </c>
      <c r="F651" s="126"/>
      <c r="G651" s="126"/>
      <c r="H651" s="126"/>
      <c r="I651" s="126"/>
      <c r="J651" s="126">
        <v>0</v>
      </c>
      <c r="K651" s="126" t="s">
        <v>18</v>
      </c>
      <c r="L651" s="126"/>
      <c r="M651" s="126">
        <v>0</v>
      </c>
      <c r="N651" s="126" t="s">
        <v>18</v>
      </c>
      <c r="O651" s="126"/>
      <c r="P651" s="126">
        <v>0</v>
      </c>
      <c r="Q651" s="126" t="s">
        <v>18</v>
      </c>
      <c r="R651" s="126"/>
      <c r="S651" s="126" t="s">
        <v>18</v>
      </c>
      <c r="T651" s="126" t="s">
        <v>1710</v>
      </c>
      <c r="U651" s="126"/>
      <c r="V651" s="126"/>
      <c r="W651" s="126" t="s">
        <v>32</v>
      </c>
      <c r="X651" s="126">
        <v>2.57302083333333</v>
      </c>
      <c r="Y651" s="126">
        <v>96</v>
      </c>
      <c r="Z651" s="126"/>
      <c r="AA651" s="126">
        <v>0.27083333333333298</v>
      </c>
      <c r="AB651" s="126">
        <v>9.375E-2</v>
      </c>
      <c r="AC651" s="126">
        <v>6.25E-2</v>
      </c>
      <c r="AD651" s="126">
        <v>0.114583333333333</v>
      </c>
      <c r="AE651" s="126">
        <v>6.25E-2</v>
      </c>
      <c r="AF651" s="126">
        <v>6.25E-2</v>
      </c>
      <c r="AG651" s="126">
        <v>0.125</v>
      </c>
      <c r="AH651" s="126">
        <v>3.125E-2</v>
      </c>
      <c r="AI651" s="126">
        <v>8.3333333333333301E-2</v>
      </c>
      <c r="AJ651" s="126">
        <v>6.25E-2</v>
      </c>
      <c r="AK651" s="126">
        <v>0</v>
      </c>
      <c r="AL651" s="126">
        <v>0</v>
      </c>
      <c r="AM651" s="126"/>
    </row>
    <row r="652" spans="1:39">
      <c r="A652" s="126" t="s">
        <v>1241</v>
      </c>
      <c r="B652" s="126" t="s">
        <v>1242</v>
      </c>
      <c r="C652" s="126" t="s">
        <v>1711</v>
      </c>
      <c r="D652" s="126" t="s">
        <v>17</v>
      </c>
      <c r="E652" s="126">
        <v>0</v>
      </c>
      <c r="F652" s="126"/>
      <c r="G652" s="126"/>
      <c r="H652" s="126"/>
      <c r="I652" s="126"/>
      <c r="J652" s="126">
        <v>0</v>
      </c>
      <c r="K652" s="126" t="s">
        <v>18</v>
      </c>
      <c r="L652" s="126"/>
      <c r="M652" s="126">
        <v>0</v>
      </c>
      <c r="N652" s="126" t="s">
        <v>18</v>
      </c>
      <c r="O652" s="126"/>
      <c r="P652" s="126">
        <v>0</v>
      </c>
      <c r="Q652" s="126" t="s">
        <v>18</v>
      </c>
      <c r="R652" s="126"/>
      <c r="S652" s="126" t="s">
        <v>18</v>
      </c>
      <c r="T652" s="126" t="s">
        <v>1710</v>
      </c>
      <c r="U652" s="126"/>
      <c r="V652" s="126"/>
      <c r="W652" s="126" t="s">
        <v>21</v>
      </c>
      <c r="X652" s="126">
        <v>2</v>
      </c>
      <c r="Y652" s="126">
        <v>7</v>
      </c>
      <c r="Z652" s="126"/>
      <c r="AA652" s="126">
        <v>0</v>
      </c>
      <c r="AB652" s="126">
        <v>0.14285714285714299</v>
      </c>
      <c r="AC652" s="126">
        <v>0.14285714285714299</v>
      </c>
      <c r="AD652" s="126">
        <v>0.14285714285714299</v>
      </c>
      <c r="AE652" s="126">
        <v>0</v>
      </c>
      <c r="AF652" s="126">
        <v>0</v>
      </c>
      <c r="AG652" s="126">
        <v>0.28571428571428598</v>
      </c>
      <c r="AH652" s="126">
        <v>0</v>
      </c>
      <c r="AI652" s="126">
        <v>0.14285714285714299</v>
      </c>
      <c r="AJ652" s="126">
        <v>0.14285714285714299</v>
      </c>
      <c r="AK652" s="126">
        <v>0</v>
      </c>
      <c r="AL652" s="126">
        <v>0</v>
      </c>
      <c r="AM652" s="126"/>
    </row>
    <row r="653" spans="1:39">
      <c r="A653" s="126" t="s">
        <v>1243</v>
      </c>
      <c r="B653" s="126" t="s">
        <v>1244</v>
      </c>
      <c r="C653" s="126" t="s">
        <v>1711</v>
      </c>
      <c r="D653" s="126" t="s">
        <v>17</v>
      </c>
      <c r="E653" s="126">
        <v>0</v>
      </c>
      <c r="F653" s="126"/>
      <c r="G653" s="126"/>
      <c r="H653" s="126"/>
      <c r="I653" s="126"/>
      <c r="J653" s="126">
        <v>0</v>
      </c>
      <c r="K653" s="126" t="s">
        <v>18</v>
      </c>
      <c r="L653" s="126"/>
      <c r="M653" s="126">
        <v>0</v>
      </c>
      <c r="N653" s="126" t="s">
        <v>18</v>
      </c>
      <c r="O653" s="126"/>
      <c r="P653" s="126">
        <v>0</v>
      </c>
      <c r="Q653" s="126" t="s">
        <v>18</v>
      </c>
      <c r="R653" s="126"/>
      <c r="S653" s="126" t="s">
        <v>18</v>
      </c>
      <c r="T653" s="126" t="s">
        <v>1710</v>
      </c>
      <c r="U653" s="126"/>
      <c r="V653" s="126"/>
      <c r="W653" s="126" t="s">
        <v>30</v>
      </c>
      <c r="X653" s="126">
        <v>3.2143157894736798</v>
      </c>
      <c r="Y653" s="126">
        <v>95</v>
      </c>
      <c r="Z653" s="126"/>
      <c r="AA653" s="126">
        <v>0.28421052631578902</v>
      </c>
      <c r="AB653" s="126">
        <v>0.2</v>
      </c>
      <c r="AC653" s="126">
        <v>0.115789473684211</v>
      </c>
      <c r="AD653" s="126">
        <v>0.21052631578947401</v>
      </c>
      <c r="AE653" s="126">
        <v>5.2631578947368397E-2</v>
      </c>
      <c r="AF653" s="126">
        <v>5.2631578947368397E-2</v>
      </c>
      <c r="AG653" s="126">
        <v>3.1578947368421102E-2</v>
      </c>
      <c r="AH653" s="126">
        <v>0</v>
      </c>
      <c r="AI653" s="126">
        <v>2.1052631578947399E-2</v>
      </c>
      <c r="AJ653" s="126">
        <v>3.1578947368421102E-2</v>
      </c>
      <c r="AK653" s="126">
        <v>0</v>
      </c>
      <c r="AL653" s="126">
        <v>0</v>
      </c>
      <c r="AM653" s="126"/>
    </row>
    <row r="654" spans="1:39">
      <c r="A654" s="126" t="s">
        <v>1245</v>
      </c>
      <c r="B654" s="126" t="s">
        <v>1246</v>
      </c>
      <c r="C654" s="126" t="s">
        <v>1711</v>
      </c>
      <c r="D654" s="126" t="s">
        <v>17</v>
      </c>
      <c r="E654" s="126">
        <v>0</v>
      </c>
      <c r="F654" s="126"/>
      <c r="G654" s="126"/>
      <c r="H654" s="126"/>
      <c r="I654" s="126"/>
      <c r="J654" s="126">
        <v>0</v>
      </c>
      <c r="K654" s="126" t="s">
        <v>18</v>
      </c>
      <c r="L654" s="126"/>
      <c r="M654" s="126">
        <v>0</v>
      </c>
      <c r="N654" s="126" t="s">
        <v>18</v>
      </c>
      <c r="O654" s="126"/>
      <c r="P654" s="126">
        <v>0</v>
      </c>
      <c r="Q654" s="126" t="s">
        <v>18</v>
      </c>
      <c r="R654" s="126"/>
      <c r="S654" s="126" t="s">
        <v>18</v>
      </c>
      <c r="T654" s="126" t="s">
        <v>1710</v>
      </c>
      <c r="U654" s="126"/>
      <c r="V654" s="126"/>
      <c r="W654" s="126" t="s">
        <v>33</v>
      </c>
      <c r="X654" s="126">
        <v>2.2999999999999998</v>
      </c>
      <c r="Y654" s="126">
        <v>20</v>
      </c>
      <c r="Z654" s="126"/>
      <c r="AA654" s="126">
        <v>0.4</v>
      </c>
      <c r="AB654" s="126">
        <v>0</v>
      </c>
      <c r="AC654" s="126">
        <v>0</v>
      </c>
      <c r="AD654" s="126">
        <v>0.2</v>
      </c>
      <c r="AE654" s="126">
        <v>0</v>
      </c>
      <c r="AF654" s="126">
        <v>0</v>
      </c>
      <c r="AG654" s="126">
        <v>0.05</v>
      </c>
      <c r="AH654" s="126">
        <v>0</v>
      </c>
      <c r="AI654" s="126">
        <v>0.3</v>
      </c>
      <c r="AJ654" s="126">
        <v>0.05</v>
      </c>
      <c r="AK654" s="126">
        <v>0</v>
      </c>
      <c r="AL654" s="126">
        <v>0</v>
      </c>
      <c r="AM654" s="126"/>
    </row>
    <row r="655" spans="1:39">
      <c r="A655" s="126" t="s">
        <v>1247</v>
      </c>
      <c r="B655" s="126" t="s">
        <v>1248</v>
      </c>
      <c r="C655" s="126" t="s">
        <v>1711</v>
      </c>
      <c r="D655" s="126" t="s">
        <v>17</v>
      </c>
      <c r="E655" s="126">
        <v>627</v>
      </c>
      <c r="F655" s="126">
        <v>1.3284489544821101</v>
      </c>
      <c r="G655" s="126">
        <v>0.63656884875846498</v>
      </c>
      <c r="H655" s="126">
        <v>0.286681715575621</v>
      </c>
      <c r="I655" s="126">
        <v>7.6749435665914204E-2</v>
      </c>
      <c r="J655" s="126">
        <v>24</v>
      </c>
      <c r="K655" s="126" t="s">
        <v>21</v>
      </c>
      <c r="L655" s="126" t="s">
        <v>1909</v>
      </c>
      <c r="M655" s="126">
        <v>125</v>
      </c>
      <c r="N655" s="126" t="s">
        <v>33</v>
      </c>
      <c r="O655" s="126" t="s">
        <v>1910</v>
      </c>
      <c r="P655" s="126">
        <v>308</v>
      </c>
      <c r="Q655" s="126" t="s">
        <v>21</v>
      </c>
      <c r="R655" s="126">
        <v>1.56711038961039</v>
      </c>
      <c r="S655" s="126" t="s">
        <v>33</v>
      </c>
      <c r="T655" s="126" t="s">
        <v>1984</v>
      </c>
      <c r="U655" s="126">
        <v>2.24006993006993</v>
      </c>
      <c r="V655" s="126"/>
      <c r="W655" s="126" t="s">
        <v>32</v>
      </c>
      <c r="X655" s="126">
        <v>2.5273709198813101</v>
      </c>
      <c r="Y655" s="126">
        <v>8425</v>
      </c>
      <c r="Z655" s="126">
        <v>627</v>
      </c>
      <c r="AA655" s="126">
        <v>0.21637982195845701</v>
      </c>
      <c r="AB655" s="126">
        <v>8.5103857566765598E-2</v>
      </c>
      <c r="AC655" s="126">
        <v>8.1661721068249302E-2</v>
      </c>
      <c r="AD655" s="126">
        <v>0.14397626112759601</v>
      </c>
      <c r="AE655" s="126">
        <v>7.584569732937689E-2</v>
      </c>
      <c r="AF655" s="126">
        <v>5.1988130563798203E-2</v>
      </c>
      <c r="AG655" s="126">
        <v>0.13080118694362</v>
      </c>
      <c r="AH655" s="126">
        <v>5.9703264094955501E-2</v>
      </c>
      <c r="AI655" s="126">
        <v>9.6379821958456999E-2</v>
      </c>
      <c r="AJ655" s="126">
        <v>4.2848664688427303E-2</v>
      </c>
      <c r="AK655" s="126">
        <v>3.5608308605341302E-4</v>
      </c>
      <c r="AL655" s="126">
        <v>0</v>
      </c>
      <c r="AM655" s="126"/>
    </row>
    <row r="656" spans="1:39">
      <c r="A656" s="126" t="s">
        <v>1249</v>
      </c>
      <c r="B656" s="126" t="s">
        <v>1250</v>
      </c>
      <c r="C656" s="126" t="s">
        <v>1711</v>
      </c>
      <c r="D656" s="126" t="s">
        <v>17</v>
      </c>
      <c r="E656" s="126">
        <v>5</v>
      </c>
      <c r="F656" s="126">
        <v>0.77666666666666684</v>
      </c>
      <c r="G656" s="126">
        <v>0.33333333333333298</v>
      </c>
      <c r="H656" s="126">
        <v>0.33333333333333298</v>
      </c>
      <c r="I656" s="126">
        <v>0.33333333333333298</v>
      </c>
      <c r="J656" s="126">
        <v>0</v>
      </c>
      <c r="K656" s="126" t="s">
        <v>18</v>
      </c>
      <c r="L656" s="126"/>
      <c r="M656" s="126">
        <v>1</v>
      </c>
      <c r="N656" s="126" t="s">
        <v>25</v>
      </c>
      <c r="O656" s="126" t="s">
        <v>1715</v>
      </c>
      <c r="P656" s="126">
        <v>2</v>
      </c>
      <c r="Q656" s="126" t="s">
        <v>21</v>
      </c>
      <c r="R656" s="126">
        <v>1.665</v>
      </c>
      <c r="S656" s="126" t="s">
        <v>21</v>
      </c>
      <c r="T656" s="126" t="s">
        <v>1712</v>
      </c>
      <c r="U656" s="126">
        <v>1.835</v>
      </c>
      <c r="V656" s="126"/>
      <c r="W656" s="126" t="s">
        <v>32</v>
      </c>
      <c r="X656" s="126">
        <v>2.8086086956521701</v>
      </c>
      <c r="Y656" s="126">
        <v>230</v>
      </c>
      <c r="Z656" s="126">
        <v>5</v>
      </c>
      <c r="AA656" s="126">
        <v>0.182608695652174</v>
      </c>
      <c r="AB656" s="126">
        <v>0.16086956521739099</v>
      </c>
      <c r="AC656" s="126">
        <v>0.20434782608695701</v>
      </c>
      <c r="AD656" s="126">
        <v>0.139130434782609</v>
      </c>
      <c r="AE656" s="126">
        <v>5.21739130434783E-2</v>
      </c>
      <c r="AF656" s="126">
        <v>3.4782608695652202E-2</v>
      </c>
      <c r="AG656" s="126">
        <v>6.5217391304347797E-2</v>
      </c>
      <c r="AH656" s="126">
        <v>3.0434782608695699E-2</v>
      </c>
      <c r="AI656" s="126">
        <v>3.4782608695652202E-2</v>
      </c>
      <c r="AJ656" s="126">
        <v>7.8260869565217397E-2</v>
      </c>
      <c r="AK656" s="126">
        <v>4.3478260869565201E-3</v>
      </c>
      <c r="AL656" s="126">
        <v>0</v>
      </c>
      <c r="AM656" s="126"/>
    </row>
    <row r="657" spans="1:39">
      <c r="A657" s="126" t="s">
        <v>1251</v>
      </c>
      <c r="B657" s="126" t="s">
        <v>1252</v>
      </c>
      <c r="C657" s="126" t="s">
        <v>1711</v>
      </c>
      <c r="D657" s="126" t="s">
        <v>17</v>
      </c>
      <c r="E657" s="126">
        <v>0</v>
      </c>
      <c r="F657" s="126"/>
      <c r="G657" s="126"/>
      <c r="H657" s="126"/>
      <c r="I657" s="126"/>
      <c r="J657" s="126">
        <v>0</v>
      </c>
      <c r="K657" s="126" t="s">
        <v>18</v>
      </c>
      <c r="L657" s="126"/>
      <c r="M657" s="126">
        <v>0</v>
      </c>
      <c r="N657" s="126" t="s">
        <v>18</v>
      </c>
      <c r="O657" s="126"/>
      <c r="P657" s="126">
        <v>0</v>
      </c>
      <c r="Q657" s="126" t="s">
        <v>18</v>
      </c>
      <c r="R657" s="126"/>
      <c r="S657" s="126" t="s">
        <v>18</v>
      </c>
      <c r="T657" s="126" t="s">
        <v>1710</v>
      </c>
      <c r="U657" s="126"/>
      <c r="V657" s="126"/>
      <c r="W657" s="126" t="s">
        <v>33</v>
      </c>
      <c r="X657" s="126">
        <v>2.4545454545454501</v>
      </c>
      <c r="Y657" s="126">
        <v>11</v>
      </c>
      <c r="Z657" s="126"/>
      <c r="AA657" s="126">
        <v>0.18181818181818199</v>
      </c>
      <c r="AB657" s="126">
        <v>0</v>
      </c>
      <c r="AC657" s="126">
        <v>0</v>
      </c>
      <c r="AD657" s="126">
        <v>0.45454545454545497</v>
      </c>
      <c r="AE657" s="126">
        <v>0</v>
      </c>
      <c r="AF657" s="126">
        <v>0</v>
      </c>
      <c r="AG657" s="126">
        <v>0.18181818181818199</v>
      </c>
      <c r="AH657" s="126">
        <v>0</v>
      </c>
      <c r="AI657" s="126">
        <v>0.18181818181818199</v>
      </c>
      <c r="AJ657" s="126">
        <v>0</v>
      </c>
      <c r="AK657" s="126">
        <v>0</v>
      </c>
      <c r="AL657" s="126">
        <v>0</v>
      </c>
      <c r="AM657" s="126"/>
    </row>
    <row r="658" spans="1:39">
      <c r="A658" s="126" t="s">
        <v>1253</v>
      </c>
      <c r="B658" s="126" t="s">
        <v>1254</v>
      </c>
      <c r="C658" s="126" t="s">
        <v>1711</v>
      </c>
      <c r="D658" s="126" t="s">
        <v>17</v>
      </c>
      <c r="E658" s="126">
        <v>0</v>
      </c>
      <c r="F658" s="126"/>
      <c r="G658" s="126"/>
      <c r="H658" s="126"/>
      <c r="I658" s="126"/>
      <c r="J658" s="126">
        <v>0</v>
      </c>
      <c r="K658" s="126" t="s">
        <v>18</v>
      </c>
      <c r="L658" s="126"/>
      <c r="M658" s="126">
        <v>0</v>
      </c>
      <c r="N658" s="126" t="s">
        <v>18</v>
      </c>
      <c r="O658" s="126"/>
      <c r="P658" s="126">
        <v>0</v>
      </c>
      <c r="Q658" s="126" t="s">
        <v>18</v>
      </c>
      <c r="R658" s="126"/>
      <c r="S658" s="126" t="s">
        <v>18</v>
      </c>
      <c r="T658" s="126" t="s">
        <v>1710</v>
      </c>
      <c r="U658" s="126"/>
      <c r="V658" s="126"/>
      <c r="W658" s="126" t="s">
        <v>31</v>
      </c>
      <c r="X658" s="126">
        <v>3.05033333333333</v>
      </c>
      <c r="Y658" s="126">
        <v>60</v>
      </c>
      <c r="Z658" s="126"/>
      <c r="AA658" s="126">
        <v>0.38333333333333303</v>
      </c>
      <c r="AB658" s="126">
        <v>0.18333333333333299</v>
      </c>
      <c r="AC658" s="126">
        <v>0.1</v>
      </c>
      <c r="AD658" s="126">
        <v>0.116666666666667</v>
      </c>
      <c r="AE658" s="126">
        <v>3.3333333333333298E-2</v>
      </c>
      <c r="AF658" s="126">
        <v>1.6666666666666701E-2</v>
      </c>
      <c r="AG658" s="126">
        <v>0</v>
      </c>
      <c r="AH658" s="126">
        <v>3.3333333333333298E-2</v>
      </c>
      <c r="AI658" s="126">
        <v>0.1</v>
      </c>
      <c r="AJ658" s="126">
        <v>3.3333333333333298E-2</v>
      </c>
      <c r="AK658" s="126">
        <v>0</v>
      </c>
      <c r="AL658" s="126">
        <v>0</v>
      </c>
      <c r="AM658" s="126"/>
    </row>
    <row r="659" spans="1:39">
      <c r="A659" s="126" t="s">
        <v>1255</v>
      </c>
      <c r="B659" s="126" t="s">
        <v>1256</v>
      </c>
      <c r="C659" s="126" t="s">
        <v>1711</v>
      </c>
      <c r="D659" s="126" t="s">
        <v>17</v>
      </c>
      <c r="E659" s="126">
        <v>42</v>
      </c>
      <c r="F659" s="126">
        <v>1.25929855150215</v>
      </c>
      <c r="G659" s="126">
        <v>0.65625</v>
      </c>
      <c r="H659" s="126">
        <v>0.21875</v>
      </c>
      <c r="I659" s="126">
        <v>0.125</v>
      </c>
      <c r="J659" s="126">
        <v>4</v>
      </c>
      <c r="K659" s="126" t="s">
        <v>21</v>
      </c>
      <c r="L659" s="126" t="s">
        <v>1911</v>
      </c>
      <c r="M659" s="126">
        <v>11</v>
      </c>
      <c r="N659" s="126" t="s">
        <v>33</v>
      </c>
      <c r="O659" s="126" t="s">
        <v>1912</v>
      </c>
      <c r="P659" s="126">
        <v>19</v>
      </c>
      <c r="Q659" s="126" t="s">
        <v>21</v>
      </c>
      <c r="R659" s="126">
        <v>1.5615789473684201</v>
      </c>
      <c r="S659" s="126" t="s">
        <v>21</v>
      </c>
      <c r="T659" s="126" t="s">
        <v>1966</v>
      </c>
      <c r="U659" s="126">
        <v>1.71428571428571</v>
      </c>
      <c r="V659" s="126"/>
      <c r="W659" s="126" t="s">
        <v>32</v>
      </c>
      <c r="X659" s="126">
        <v>2.6919855222337099</v>
      </c>
      <c r="Y659" s="126">
        <v>967</v>
      </c>
      <c r="Z659" s="126">
        <v>42</v>
      </c>
      <c r="AA659" s="126">
        <v>0.26783867631851099</v>
      </c>
      <c r="AB659" s="126">
        <v>0.108583247156153</v>
      </c>
      <c r="AC659" s="126">
        <v>8.5832471561530496E-2</v>
      </c>
      <c r="AD659" s="126">
        <v>0.11892450879007201</v>
      </c>
      <c r="AE659" s="126">
        <v>6.5149948293691806E-2</v>
      </c>
      <c r="AF659" s="126">
        <v>4.1365046535677401E-2</v>
      </c>
      <c r="AG659" s="126">
        <v>0.124095139607032</v>
      </c>
      <c r="AH659" s="126">
        <v>5.6876938986556401E-2</v>
      </c>
      <c r="AI659" s="126">
        <v>5.5842812823164403E-2</v>
      </c>
      <c r="AJ659" s="126">
        <v>6.8252326783867598E-2</v>
      </c>
      <c r="AK659" s="126">
        <v>2.06825232678387E-3</v>
      </c>
      <c r="AL659" s="126">
        <v>0</v>
      </c>
      <c r="AM659" s="126"/>
    </row>
    <row r="660" spans="1:39">
      <c r="A660" s="126" t="s">
        <v>1257</v>
      </c>
      <c r="B660" s="126" t="s">
        <v>1258</v>
      </c>
      <c r="C660" s="126" t="s">
        <v>1711</v>
      </c>
      <c r="D660" s="126" t="s">
        <v>17</v>
      </c>
      <c r="E660" s="126">
        <v>2</v>
      </c>
      <c r="F660" s="126">
        <v>1</v>
      </c>
      <c r="G660" s="126">
        <v>0.5</v>
      </c>
      <c r="H660" s="126">
        <v>0.5</v>
      </c>
      <c r="I660" s="126">
        <v>0</v>
      </c>
      <c r="J660" s="126">
        <v>0</v>
      </c>
      <c r="K660" s="126" t="s">
        <v>18</v>
      </c>
      <c r="L660" s="126"/>
      <c r="M660" s="126">
        <v>0</v>
      </c>
      <c r="N660" s="126" t="s">
        <v>18</v>
      </c>
      <c r="O660" s="126"/>
      <c r="P660" s="126">
        <v>2</v>
      </c>
      <c r="Q660" s="126" t="s">
        <v>25</v>
      </c>
      <c r="R660" s="126">
        <v>1</v>
      </c>
      <c r="S660" s="126" t="s">
        <v>18</v>
      </c>
      <c r="T660" s="126" t="s">
        <v>1710</v>
      </c>
      <c r="U660" s="126"/>
      <c r="V660" s="126"/>
      <c r="W660" s="126" t="s">
        <v>30</v>
      </c>
      <c r="X660" s="126">
        <v>3.17570175438596</v>
      </c>
      <c r="Y660" s="126">
        <v>114</v>
      </c>
      <c r="Z660" s="126">
        <v>2</v>
      </c>
      <c r="AA660" s="126">
        <v>0.48245614035087703</v>
      </c>
      <c r="AB660" s="126">
        <v>0.114035087719298</v>
      </c>
      <c r="AC660" s="126">
        <v>6.14035087719298E-2</v>
      </c>
      <c r="AD660" s="126">
        <v>0.175438596491228</v>
      </c>
      <c r="AE660" s="126">
        <v>2.6315789473684199E-2</v>
      </c>
      <c r="AF660" s="126">
        <v>0</v>
      </c>
      <c r="AG660" s="126">
        <v>0</v>
      </c>
      <c r="AH660" s="126">
        <v>2.6315789473684199E-2</v>
      </c>
      <c r="AI660" s="126">
        <v>3.5087719298245598E-2</v>
      </c>
      <c r="AJ660" s="126">
        <v>5.2631578947368397E-2</v>
      </c>
      <c r="AK660" s="126">
        <v>0</v>
      </c>
      <c r="AL660" s="126">
        <v>0</v>
      </c>
      <c r="AM660" s="126"/>
    </row>
    <row r="661" spans="1:39">
      <c r="A661" s="126" t="s">
        <v>1259</v>
      </c>
      <c r="B661" s="126" t="s">
        <v>1260</v>
      </c>
      <c r="C661" s="126" t="s">
        <v>1711</v>
      </c>
      <c r="D661" s="126" t="s">
        <v>17</v>
      </c>
      <c r="E661" s="126">
        <v>8</v>
      </c>
      <c r="F661" s="126">
        <v>1.2233333333333301</v>
      </c>
      <c r="G661" s="126">
        <v>0.66666666666666696</v>
      </c>
      <c r="H661" s="126">
        <v>0.16666666666666699</v>
      </c>
      <c r="I661" s="126">
        <v>0.16666666666666699</v>
      </c>
      <c r="J661" s="126">
        <v>0</v>
      </c>
      <c r="K661" s="126" t="s">
        <v>18</v>
      </c>
      <c r="L661" s="126"/>
      <c r="M661" s="126">
        <v>4</v>
      </c>
      <c r="N661" s="126" t="s">
        <v>31</v>
      </c>
      <c r="O661" s="126" t="s">
        <v>1913</v>
      </c>
      <c r="P661" s="126">
        <v>1</v>
      </c>
      <c r="Q661" s="126" t="s">
        <v>18</v>
      </c>
      <c r="R661" s="126">
        <v>0</v>
      </c>
      <c r="S661" s="126" t="s">
        <v>25</v>
      </c>
      <c r="T661" s="126" t="s">
        <v>1712</v>
      </c>
      <c r="U661" s="126">
        <v>1</v>
      </c>
      <c r="V661" s="126"/>
      <c r="W661" s="126" t="s">
        <v>31</v>
      </c>
      <c r="X661" s="126">
        <v>2.8437004405286301</v>
      </c>
      <c r="Y661" s="126">
        <v>454</v>
      </c>
      <c r="Z661" s="126">
        <v>8</v>
      </c>
      <c r="AA661" s="126">
        <v>0.17400881057268699</v>
      </c>
      <c r="AB661" s="126">
        <v>0.15638766519823799</v>
      </c>
      <c r="AC661" s="126">
        <v>0.13436123348017601</v>
      </c>
      <c r="AD661" s="126">
        <v>0.16299559471365599</v>
      </c>
      <c r="AE661" s="126">
        <v>8.5903083700440502E-2</v>
      </c>
      <c r="AF661" s="126">
        <v>8.1497797356828203E-2</v>
      </c>
      <c r="AG661" s="126">
        <v>9.4713656387665199E-2</v>
      </c>
      <c r="AH661" s="126">
        <v>1.9823788546255501E-2</v>
      </c>
      <c r="AI661" s="126">
        <v>2.8634361233480201E-2</v>
      </c>
      <c r="AJ661" s="126">
        <v>5.0660792951541897E-2</v>
      </c>
      <c r="AK661" s="126">
        <v>4.4052863436123404E-3</v>
      </c>
      <c r="AL661" s="126">
        <v>0</v>
      </c>
      <c r="AM661" s="126"/>
    </row>
    <row r="662" spans="1:39">
      <c r="A662" s="126" t="s">
        <v>1261</v>
      </c>
      <c r="B662" s="126" t="s">
        <v>1262</v>
      </c>
      <c r="C662" s="126" t="s">
        <v>1711</v>
      </c>
      <c r="D662" s="126" t="s">
        <v>17</v>
      </c>
      <c r="E662" s="126">
        <v>0</v>
      </c>
      <c r="F662" s="126"/>
      <c r="G662" s="126"/>
      <c r="H662" s="126"/>
      <c r="I662" s="126"/>
      <c r="J662" s="126">
        <v>0</v>
      </c>
      <c r="K662" s="126" t="s">
        <v>18</v>
      </c>
      <c r="L662" s="126"/>
      <c r="M662" s="126">
        <v>0</v>
      </c>
      <c r="N662" s="126" t="s">
        <v>18</v>
      </c>
      <c r="O662" s="126"/>
      <c r="P662" s="126">
        <v>0</v>
      </c>
      <c r="Q662" s="126" t="s">
        <v>18</v>
      </c>
      <c r="R662" s="126"/>
      <c r="S662" s="126" t="s">
        <v>18</v>
      </c>
      <c r="T662" s="126" t="s">
        <v>1710</v>
      </c>
      <c r="U662" s="126"/>
      <c r="V662" s="126"/>
      <c r="W662" s="126" t="s">
        <v>30</v>
      </c>
      <c r="X662" s="126">
        <v>3.4231707317073199</v>
      </c>
      <c r="Y662" s="126">
        <v>82</v>
      </c>
      <c r="Z662" s="126"/>
      <c r="AA662" s="126">
        <v>0.67073170731707299</v>
      </c>
      <c r="AB662" s="126">
        <v>0.12195121951219499</v>
      </c>
      <c r="AC662" s="126">
        <v>0</v>
      </c>
      <c r="AD662" s="126">
        <v>7.317073170731711E-2</v>
      </c>
      <c r="AE662" s="126">
        <v>0</v>
      </c>
      <c r="AF662" s="126">
        <v>0</v>
      </c>
      <c r="AG662" s="126">
        <v>1.21951219512195E-2</v>
      </c>
      <c r="AH662" s="126">
        <v>4.8780487804878099E-2</v>
      </c>
      <c r="AI662" s="126">
        <v>2.4390243902439001E-2</v>
      </c>
      <c r="AJ662" s="126">
        <v>3.65853658536585E-2</v>
      </c>
      <c r="AK662" s="126">
        <v>0</v>
      </c>
      <c r="AL662" s="126">
        <v>0</v>
      </c>
      <c r="AM662" s="126"/>
    </row>
    <row r="663" spans="1:39">
      <c r="A663" s="126" t="s">
        <v>1263</v>
      </c>
      <c r="B663" s="126" t="s">
        <v>1264</v>
      </c>
      <c r="C663" s="126" t="s">
        <v>1711</v>
      </c>
      <c r="D663" s="126" t="s">
        <v>17</v>
      </c>
      <c r="E663" s="126">
        <v>18</v>
      </c>
      <c r="F663" s="126">
        <v>1.6780113446780101</v>
      </c>
      <c r="G663" s="126">
        <v>0.66666666666666696</v>
      </c>
      <c r="H663" s="126">
        <v>0.33333333333333298</v>
      </c>
      <c r="I663" s="126">
        <v>0</v>
      </c>
      <c r="J663" s="126">
        <v>1</v>
      </c>
      <c r="K663" s="126" t="s">
        <v>21</v>
      </c>
      <c r="L663" s="126" t="s">
        <v>1790</v>
      </c>
      <c r="M663" s="126">
        <v>1</v>
      </c>
      <c r="N663" s="126" t="s">
        <v>33</v>
      </c>
      <c r="O663" s="126" t="s">
        <v>1831</v>
      </c>
      <c r="P663" s="126">
        <v>9</v>
      </c>
      <c r="Q663" s="126" t="s">
        <v>21</v>
      </c>
      <c r="R663" s="126">
        <v>1.5188888888888901</v>
      </c>
      <c r="S663" s="126" t="s">
        <v>21</v>
      </c>
      <c r="T663" s="126" t="s">
        <v>1844</v>
      </c>
      <c r="U663" s="126">
        <v>2</v>
      </c>
      <c r="V663" s="126"/>
      <c r="W663" s="126" t="s">
        <v>31</v>
      </c>
      <c r="X663" s="126">
        <v>2.8421428571428602</v>
      </c>
      <c r="Y663" s="126">
        <v>742</v>
      </c>
      <c r="Z663" s="126">
        <v>18</v>
      </c>
      <c r="AA663" s="126">
        <v>0.27762803234501299</v>
      </c>
      <c r="AB663" s="126">
        <v>0.119946091644205</v>
      </c>
      <c r="AC663" s="126">
        <v>8.2210242587601082E-2</v>
      </c>
      <c r="AD663" s="126">
        <v>0.165768194070081</v>
      </c>
      <c r="AE663" s="126">
        <v>8.4905660377358499E-2</v>
      </c>
      <c r="AF663" s="126">
        <v>4.0431266846361197E-2</v>
      </c>
      <c r="AG663" s="126">
        <v>8.2210242587601082E-2</v>
      </c>
      <c r="AH663" s="126">
        <v>3.2345013477088999E-2</v>
      </c>
      <c r="AI663" s="126">
        <v>5.1212938005390798E-2</v>
      </c>
      <c r="AJ663" s="126">
        <v>5.1212938005390798E-2</v>
      </c>
      <c r="AK663" s="126">
        <v>1.34770889487871E-3</v>
      </c>
      <c r="AL663" s="126">
        <v>0</v>
      </c>
      <c r="AM663" s="126"/>
    </row>
    <row r="664" spans="1:39">
      <c r="A664" s="126" t="s">
        <v>1265</v>
      </c>
      <c r="B664" s="126" t="s">
        <v>1266</v>
      </c>
      <c r="C664" s="126" t="s">
        <v>1711</v>
      </c>
      <c r="D664" s="126" t="s">
        <v>17</v>
      </c>
      <c r="E664" s="126">
        <v>2</v>
      </c>
      <c r="F664" s="126">
        <v>2.165</v>
      </c>
      <c r="G664" s="126">
        <v>1</v>
      </c>
      <c r="H664" s="126">
        <v>0</v>
      </c>
      <c r="I664" s="126">
        <v>0</v>
      </c>
      <c r="J664" s="126">
        <v>0</v>
      </c>
      <c r="K664" s="126" t="s">
        <v>18</v>
      </c>
      <c r="L664" s="126"/>
      <c r="M664" s="126">
        <v>1</v>
      </c>
      <c r="N664" s="126" t="s">
        <v>33</v>
      </c>
      <c r="O664" s="126" t="s">
        <v>1831</v>
      </c>
      <c r="P664" s="126">
        <v>1</v>
      </c>
      <c r="Q664" s="126" t="s">
        <v>31</v>
      </c>
      <c r="R664" s="126">
        <v>3</v>
      </c>
      <c r="S664" s="126" t="s">
        <v>18</v>
      </c>
      <c r="T664" s="126" t="s">
        <v>1710</v>
      </c>
      <c r="U664" s="126"/>
      <c r="V664" s="126"/>
      <c r="W664" s="126" t="s">
        <v>30</v>
      </c>
      <c r="X664" s="126">
        <v>3.26629441624365</v>
      </c>
      <c r="Y664" s="126">
        <v>197</v>
      </c>
      <c r="Z664" s="126">
        <v>2</v>
      </c>
      <c r="AA664" s="126">
        <v>0.43147208121827402</v>
      </c>
      <c r="AB664" s="126">
        <v>0.22335025380710699</v>
      </c>
      <c r="AC664" s="126">
        <v>6.5989847715736002E-2</v>
      </c>
      <c r="AD664" s="126">
        <v>9.6446700507614197E-2</v>
      </c>
      <c r="AE664" s="126">
        <v>4.5685279187817299E-2</v>
      </c>
      <c r="AF664" s="126">
        <v>1.01522842639594E-2</v>
      </c>
      <c r="AG664" s="126">
        <v>2.5380710659898501E-2</v>
      </c>
      <c r="AH664" s="126">
        <v>1.5228426395939101E-2</v>
      </c>
      <c r="AI664" s="126">
        <v>6.0913705583756299E-2</v>
      </c>
      <c r="AJ664" s="126">
        <v>2.5380710659898501E-2</v>
      </c>
      <c r="AK664" s="126">
        <v>0</v>
      </c>
      <c r="AL664" s="126">
        <v>0</v>
      </c>
      <c r="AM664" s="126"/>
    </row>
    <row r="665" spans="1:39">
      <c r="A665" s="126" t="s">
        <v>1482</v>
      </c>
      <c r="B665" s="126" t="s">
        <v>1483</v>
      </c>
      <c r="C665" s="126" t="s">
        <v>1711</v>
      </c>
      <c r="D665" s="126" t="s">
        <v>17</v>
      </c>
      <c r="E665" s="126">
        <v>4</v>
      </c>
      <c r="F665" s="126">
        <v>2.5825</v>
      </c>
      <c r="G665" s="126">
        <v>0.75</v>
      </c>
      <c r="H665" s="126">
        <v>0.25</v>
      </c>
      <c r="I665" s="126">
        <v>0</v>
      </c>
      <c r="J665" s="126">
        <v>0</v>
      </c>
      <c r="K665" s="126" t="s">
        <v>18</v>
      </c>
      <c r="L665" s="126"/>
      <c r="M665" s="126">
        <v>1</v>
      </c>
      <c r="N665" s="126" t="s">
        <v>25</v>
      </c>
      <c r="O665" s="126" t="s">
        <v>1715</v>
      </c>
      <c r="P665" s="126">
        <v>3</v>
      </c>
      <c r="Q665" s="126" t="s">
        <v>30</v>
      </c>
      <c r="R665" s="126">
        <v>3.4433333333333298</v>
      </c>
      <c r="S665" s="126" t="s">
        <v>18</v>
      </c>
      <c r="T665" s="126" t="s">
        <v>1710</v>
      </c>
      <c r="U665" s="126"/>
      <c r="V665" s="126"/>
      <c r="W665" s="126" t="s">
        <v>31</v>
      </c>
      <c r="X665" s="126">
        <v>3.0177876106194699</v>
      </c>
      <c r="Y665" s="126">
        <v>226</v>
      </c>
      <c r="Z665" s="126">
        <v>4</v>
      </c>
      <c r="AA665" s="126">
        <v>0.45575221238938102</v>
      </c>
      <c r="AB665" s="126">
        <v>0.106194690265487</v>
      </c>
      <c r="AC665" s="126">
        <v>7.0796460176991205E-2</v>
      </c>
      <c r="AD665" s="126">
        <v>0.110619469026549</v>
      </c>
      <c r="AE665" s="126">
        <v>1.7699115044247801E-2</v>
      </c>
      <c r="AF665" s="126">
        <v>2.6548672566371695E-2</v>
      </c>
      <c r="AG665" s="126">
        <v>5.7522123893805302E-2</v>
      </c>
      <c r="AH665" s="126">
        <v>4.4247787610619503E-3</v>
      </c>
      <c r="AI665" s="126">
        <v>7.0796460176991205E-2</v>
      </c>
      <c r="AJ665" s="126">
        <v>7.0796460176991205E-2</v>
      </c>
      <c r="AK665" s="126">
        <v>4.4247787610619503E-3</v>
      </c>
      <c r="AL665" s="126">
        <v>0</v>
      </c>
      <c r="AM665" s="126"/>
    </row>
    <row r="666" spans="1:39">
      <c r="A666" s="126" t="s">
        <v>1273</v>
      </c>
      <c r="B666" s="126" t="s">
        <v>1274</v>
      </c>
      <c r="C666" s="126" t="s">
        <v>1711</v>
      </c>
      <c r="D666" s="126" t="s">
        <v>17</v>
      </c>
      <c r="E666" s="126">
        <v>1</v>
      </c>
      <c r="F666" s="126">
        <v>2.67</v>
      </c>
      <c r="G666" s="126">
        <v>1</v>
      </c>
      <c r="H666" s="126">
        <v>0</v>
      </c>
      <c r="I666" s="126">
        <v>0</v>
      </c>
      <c r="J666" s="126">
        <v>0</v>
      </c>
      <c r="K666" s="126" t="s">
        <v>18</v>
      </c>
      <c r="L666" s="126"/>
      <c r="M666" s="126">
        <v>0</v>
      </c>
      <c r="N666" s="126" t="s">
        <v>18</v>
      </c>
      <c r="O666" s="126"/>
      <c r="P666" s="126">
        <v>1</v>
      </c>
      <c r="Q666" s="126" t="s">
        <v>32</v>
      </c>
      <c r="R666" s="126">
        <v>2.67</v>
      </c>
      <c r="S666" s="126" t="s">
        <v>18</v>
      </c>
      <c r="T666" s="126" t="s">
        <v>1710</v>
      </c>
      <c r="U666" s="126"/>
      <c r="V666" s="126"/>
      <c r="W666" s="126" t="s">
        <v>31</v>
      </c>
      <c r="X666" s="126">
        <v>3.0456862745098001</v>
      </c>
      <c r="Y666" s="126">
        <v>51</v>
      </c>
      <c r="Z666" s="126">
        <v>1</v>
      </c>
      <c r="AA666" s="126">
        <v>0.50980392156862697</v>
      </c>
      <c r="AB666" s="126">
        <v>5.8823529411764698E-2</v>
      </c>
      <c r="AC666" s="126">
        <v>7.8431372549019607E-2</v>
      </c>
      <c r="AD666" s="126">
        <v>0.13725490196078399</v>
      </c>
      <c r="AE666" s="126">
        <v>0</v>
      </c>
      <c r="AF666" s="126">
        <v>0</v>
      </c>
      <c r="AG666" s="126">
        <v>5.8823529411764698E-2</v>
      </c>
      <c r="AH666" s="126">
        <v>0</v>
      </c>
      <c r="AI666" s="126">
        <v>9.8039215686274495E-2</v>
      </c>
      <c r="AJ666" s="126">
        <v>5.8823529411764698E-2</v>
      </c>
      <c r="AK666" s="126">
        <v>0</v>
      </c>
      <c r="AL666" s="126">
        <v>0</v>
      </c>
      <c r="AM666" s="126"/>
    </row>
    <row r="667" spans="1:39">
      <c r="A667" s="126" t="s">
        <v>1267</v>
      </c>
      <c r="B667" s="126" t="s">
        <v>1268</v>
      </c>
      <c r="C667" s="126" t="s">
        <v>1711</v>
      </c>
      <c r="D667" s="126" t="s">
        <v>17</v>
      </c>
      <c r="E667" s="126">
        <v>2</v>
      </c>
      <c r="F667" s="126"/>
      <c r="G667" s="126"/>
      <c r="H667" s="126"/>
      <c r="I667" s="126"/>
      <c r="J667" s="126">
        <v>0</v>
      </c>
      <c r="K667" s="126" t="s">
        <v>18</v>
      </c>
      <c r="L667" s="126"/>
      <c r="M667" s="126">
        <v>0</v>
      </c>
      <c r="N667" s="126" t="s">
        <v>18</v>
      </c>
      <c r="O667" s="126"/>
      <c r="P667" s="126">
        <v>0</v>
      </c>
      <c r="Q667" s="126" t="s">
        <v>18</v>
      </c>
      <c r="R667" s="126"/>
      <c r="S667" s="126" t="s">
        <v>31</v>
      </c>
      <c r="T667" s="126" t="s">
        <v>1712</v>
      </c>
      <c r="U667" s="126">
        <v>3</v>
      </c>
      <c r="V667" s="126"/>
      <c r="W667" s="126" t="s">
        <v>30</v>
      </c>
      <c r="X667" s="126">
        <v>3.2455468750000001</v>
      </c>
      <c r="Y667" s="126">
        <v>128</v>
      </c>
      <c r="Z667" s="126">
        <v>2</v>
      </c>
      <c r="AA667" s="126">
        <v>0.484375</v>
      </c>
      <c r="AB667" s="126">
        <v>0.234375</v>
      </c>
      <c r="AC667" s="126">
        <v>2.34375E-2</v>
      </c>
      <c r="AD667" s="126">
        <v>9.375E-2</v>
      </c>
      <c r="AE667" s="126">
        <v>1.5625E-2</v>
      </c>
      <c r="AF667" s="126">
        <v>0</v>
      </c>
      <c r="AG667" s="126">
        <v>1.5625E-2</v>
      </c>
      <c r="AH667" s="126">
        <v>1.5625E-2</v>
      </c>
      <c r="AI667" s="126">
        <v>6.25E-2</v>
      </c>
      <c r="AJ667" s="126">
        <v>3.90625E-2</v>
      </c>
      <c r="AK667" s="126">
        <v>0</v>
      </c>
      <c r="AL667" s="126">
        <v>0</v>
      </c>
      <c r="AM667" s="126"/>
    </row>
    <row r="668" spans="1:39">
      <c r="A668" s="126" t="s">
        <v>1269</v>
      </c>
      <c r="B668" s="126" t="s">
        <v>1270</v>
      </c>
      <c r="C668" s="126" t="s">
        <v>1711</v>
      </c>
      <c r="D668" s="126" t="s">
        <v>17</v>
      </c>
      <c r="E668" s="126">
        <v>0</v>
      </c>
      <c r="F668" s="126"/>
      <c r="G668" s="126"/>
      <c r="H668" s="126"/>
      <c r="I668" s="126"/>
      <c r="J668" s="126">
        <v>0</v>
      </c>
      <c r="K668" s="126" t="s">
        <v>18</v>
      </c>
      <c r="L668" s="126"/>
      <c r="M668" s="126">
        <v>0</v>
      </c>
      <c r="N668" s="126" t="s">
        <v>18</v>
      </c>
      <c r="O668" s="126"/>
      <c r="P668" s="126">
        <v>0</v>
      </c>
      <c r="Q668" s="126" t="s">
        <v>18</v>
      </c>
      <c r="R668" s="126"/>
      <c r="S668" s="126" t="s">
        <v>18</v>
      </c>
      <c r="T668" s="126" t="s">
        <v>1710</v>
      </c>
      <c r="U668" s="126"/>
      <c r="V668" s="126"/>
      <c r="W668" s="126" t="s">
        <v>31</v>
      </c>
      <c r="X668" s="126">
        <v>3.1620833333333298</v>
      </c>
      <c r="Y668" s="126">
        <v>72</v>
      </c>
      <c r="Z668" s="126"/>
      <c r="AA668" s="126">
        <v>0.38888888888888906</v>
      </c>
      <c r="AB668" s="126">
        <v>0.15277777777777801</v>
      </c>
      <c r="AC668" s="126">
        <v>0.11111111111111099</v>
      </c>
      <c r="AD668" s="126">
        <v>8.3333333333333301E-2</v>
      </c>
      <c r="AE668" s="126">
        <v>5.5555555555555601E-2</v>
      </c>
      <c r="AF668" s="126">
        <v>8.3333333333333301E-2</v>
      </c>
      <c r="AG668" s="126">
        <v>4.1666666666666699E-2</v>
      </c>
      <c r="AH668" s="126">
        <v>0</v>
      </c>
      <c r="AI668" s="126">
        <v>4.1666666666666699E-2</v>
      </c>
      <c r="AJ668" s="126">
        <v>4.1666666666666699E-2</v>
      </c>
      <c r="AK668" s="126">
        <v>0</v>
      </c>
      <c r="AL668" s="126">
        <v>0</v>
      </c>
      <c r="AM668" s="126"/>
    </row>
    <row r="669" spans="1:39">
      <c r="A669" s="126" t="s">
        <v>1271</v>
      </c>
      <c r="B669" s="126" t="s">
        <v>1272</v>
      </c>
      <c r="C669" s="126" t="s">
        <v>1711</v>
      </c>
      <c r="D669" s="126" t="s">
        <v>17</v>
      </c>
      <c r="E669" s="126">
        <v>0</v>
      </c>
      <c r="F669" s="126"/>
      <c r="G669" s="126"/>
      <c r="H669" s="126"/>
      <c r="I669" s="126"/>
      <c r="J669" s="126">
        <v>0</v>
      </c>
      <c r="K669" s="126" t="s">
        <v>18</v>
      </c>
      <c r="L669" s="126"/>
      <c r="M669" s="126">
        <v>0</v>
      </c>
      <c r="N669" s="126" t="s">
        <v>18</v>
      </c>
      <c r="O669" s="126"/>
      <c r="P669" s="126">
        <v>0</v>
      </c>
      <c r="Q669" s="126" t="s">
        <v>18</v>
      </c>
      <c r="R669" s="126"/>
      <c r="S669" s="126" t="s">
        <v>18</v>
      </c>
      <c r="T669" s="126" t="s">
        <v>1710</v>
      </c>
      <c r="U669" s="126"/>
      <c r="V669" s="126"/>
      <c r="W669" s="126" t="s">
        <v>28</v>
      </c>
      <c r="X669" s="126">
        <v>3.9821621621621599</v>
      </c>
      <c r="Y669" s="126">
        <v>37</v>
      </c>
      <c r="Z669" s="126"/>
      <c r="AA669" s="126">
        <v>0.94594594594594605</v>
      </c>
      <c r="AB669" s="126">
        <v>5.4054054054054099E-2</v>
      </c>
      <c r="AC669" s="126">
        <v>0</v>
      </c>
      <c r="AD669" s="126">
        <v>0</v>
      </c>
      <c r="AE669" s="126">
        <v>0</v>
      </c>
      <c r="AF669" s="126">
        <v>0</v>
      </c>
      <c r="AG669" s="126">
        <v>0</v>
      </c>
      <c r="AH669" s="126">
        <v>0</v>
      </c>
      <c r="AI669" s="126">
        <v>0</v>
      </c>
      <c r="AJ669" s="126">
        <v>0</v>
      </c>
      <c r="AK669" s="126">
        <v>0</v>
      </c>
      <c r="AL669" s="126">
        <v>0</v>
      </c>
      <c r="AM669" s="126"/>
    </row>
    <row r="670" spans="1:39">
      <c r="A670" s="126" t="s">
        <v>1275</v>
      </c>
      <c r="B670" s="126" t="s">
        <v>1276</v>
      </c>
      <c r="C670" s="126" t="s">
        <v>1711</v>
      </c>
      <c r="D670" s="126" t="s">
        <v>17</v>
      </c>
      <c r="E670" s="126">
        <v>0</v>
      </c>
      <c r="F670" s="126"/>
      <c r="G670" s="126"/>
      <c r="H670" s="126"/>
      <c r="I670" s="126"/>
      <c r="J670" s="126">
        <v>0</v>
      </c>
      <c r="K670" s="126" t="s">
        <v>18</v>
      </c>
      <c r="L670" s="126"/>
      <c r="M670" s="126">
        <v>0</v>
      </c>
      <c r="N670" s="126" t="s">
        <v>18</v>
      </c>
      <c r="O670" s="126"/>
      <c r="P670" s="126">
        <v>0</v>
      </c>
      <c r="Q670" s="126" t="s">
        <v>18</v>
      </c>
      <c r="R670" s="126"/>
      <c r="S670" s="126" t="s">
        <v>18</v>
      </c>
      <c r="T670" s="126" t="s">
        <v>1710</v>
      </c>
      <c r="U670" s="126"/>
      <c r="V670" s="126"/>
      <c r="W670" s="126" t="s">
        <v>33</v>
      </c>
      <c r="X670" s="126">
        <v>2.2487301587301598</v>
      </c>
      <c r="Y670" s="126">
        <v>63</v>
      </c>
      <c r="Z670" s="126"/>
      <c r="AA670" s="126">
        <v>0.317460317460317</v>
      </c>
      <c r="AB670" s="126">
        <v>7.9365079365079402E-2</v>
      </c>
      <c r="AC670" s="126">
        <v>4.7619047619047603E-2</v>
      </c>
      <c r="AD670" s="126">
        <v>6.3492063492063502E-2</v>
      </c>
      <c r="AE670" s="126">
        <v>1.58730158730159E-2</v>
      </c>
      <c r="AF670" s="126">
        <v>3.1746031746031703E-2</v>
      </c>
      <c r="AG670" s="126">
        <v>9.5238095238095205E-2</v>
      </c>
      <c r="AH670" s="126">
        <v>3.1746031746031703E-2</v>
      </c>
      <c r="AI670" s="126">
        <v>0.19047619047618999</v>
      </c>
      <c r="AJ670" s="126">
        <v>0.126984126984127</v>
      </c>
      <c r="AK670" s="126">
        <v>0</v>
      </c>
      <c r="AL670" s="126">
        <v>0</v>
      </c>
      <c r="AM670" s="126"/>
    </row>
    <row r="671" spans="1:39">
      <c r="A671" s="126" t="s">
        <v>1277</v>
      </c>
      <c r="B671" s="126" t="s">
        <v>1278</v>
      </c>
      <c r="C671" s="126" t="s">
        <v>1711</v>
      </c>
      <c r="D671" s="126" t="s">
        <v>17</v>
      </c>
      <c r="E671" s="126">
        <v>0</v>
      </c>
      <c r="F671" s="126"/>
      <c r="G671" s="126"/>
      <c r="H671" s="126"/>
      <c r="I671" s="126"/>
      <c r="J671" s="126">
        <v>0</v>
      </c>
      <c r="K671" s="126" t="s">
        <v>18</v>
      </c>
      <c r="L671" s="126"/>
      <c r="M671" s="126">
        <v>0</v>
      </c>
      <c r="N671" s="126" t="s">
        <v>18</v>
      </c>
      <c r="O671" s="126"/>
      <c r="P671" s="126">
        <v>0</v>
      </c>
      <c r="Q671" s="126" t="s">
        <v>18</v>
      </c>
      <c r="R671" s="126"/>
      <c r="S671" s="126" t="s">
        <v>18</v>
      </c>
      <c r="T671" s="126" t="s">
        <v>1710</v>
      </c>
      <c r="U671" s="126"/>
      <c r="V671" s="126"/>
      <c r="W671" s="126" t="s">
        <v>32</v>
      </c>
      <c r="X671" s="126">
        <v>2.5463636363636399</v>
      </c>
      <c r="Y671" s="126">
        <v>11</v>
      </c>
      <c r="Z671" s="126"/>
      <c r="AA671" s="126">
        <v>0.18181818181818199</v>
      </c>
      <c r="AB671" s="126">
        <v>0.18181818181818199</v>
      </c>
      <c r="AC671" s="126">
        <v>0</v>
      </c>
      <c r="AD671" s="126">
        <v>9.0909090909090898E-2</v>
      </c>
      <c r="AE671" s="126">
        <v>0.18181818181818199</v>
      </c>
      <c r="AF671" s="126">
        <v>9.0909090909090898E-2</v>
      </c>
      <c r="AG671" s="126">
        <v>9.0909090909090898E-2</v>
      </c>
      <c r="AH671" s="126">
        <v>0</v>
      </c>
      <c r="AI671" s="126">
        <v>9.0909090909090898E-2</v>
      </c>
      <c r="AJ671" s="126">
        <v>9.0909090909090898E-2</v>
      </c>
      <c r="AK671" s="126">
        <v>0</v>
      </c>
      <c r="AL671" s="126">
        <v>0</v>
      </c>
      <c r="AM671" s="126"/>
    </row>
    <row r="672" spans="1:39">
      <c r="A672" s="126" t="s">
        <v>1279</v>
      </c>
      <c r="B672" s="126" t="s">
        <v>1280</v>
      </c>
      <c r="C672" s="126" t="s">
        <v>1711</v>
      </c>
      <c r="D672" s="126" t="s">
        <v>17</v>
      </c>
      <c r="E672" s="126">
        <v>0</v>
      </c>
      <c r="F672" s="126"/>
      <c r="G672" s="126"/>
      <c r="H672" s="126"/>
      <c r="I672" s="126"/>
      <c r="J672" s="126">
        <v>0</v>
      </c>
      <c r="K672" s="126" t="s">
        <v>18</v>
      </c>
      <c r="L672" s="126"/>
      <c r="M672" s="126">
        <v>0</v>
      </c>
      <c r="N672" s="126" t="s">
        <v>18</v>
      </c>
      <c r="O672" s="126"/>
      <c r="P672" s="126">
        <v>0</v>
      </c>
      <c r="Q672" s="126" t="s">
        <v>18</v>
      </c>
      <c r="R672" s="126"/>
      <c r="S672" s="126" t="s">
        <v>18</v>
      </c>
      <c r="T672" s="126" t="s">
        <v>1710</v>
      </c>
      <c r="U672" s="126"/>
      <c r="V672" s="126"/>
      <c r="W672" s="126" t="s">
        <v>31</v>
      </c>
      <c r="X672" s="126">
        <v>2.9711428571428602</v>
      </c>
      <c r="Y672" s="126">
        <v>35</v>
      </c>
      <c r="Z672" s="126"/>
      <c r="AA672" s="126">
        <v>0.17142857142857101</v>
      </c>
      <c r="AB672" s="126">
        <v>0.114285714285714</v>
      </c>
      <c r="AC672" s="126">
        <v>0.22857142857142901</v>
      </c>
      <c r="AD672" s="126">
        <v>0.22857142857142901</v>
      </c>
      <c r="AE672" s="126">
        <v>5.7142857142857099E-2</v>
      </c>
      <c r="AF672" s="126">
        <v>2.8571428571428598E-2</v>
      </c>
      <c r="AG672" s="126">
        <v>8.5714285714285701E-2</v>
      </c>
      <c r="AH672" s="126">
        <v>2.8571428571428598E-2</v>
      </c>
      <c r="AI672" s="126">
        <v>2.8571428571428598E-2</v>
      </c>
      <c r="AJ672" s="126">
        <v>2.8571428571428598E-2</v>
      </c>
      <c r="AK672" s="126">
        <v>0</v>
      </c>
      <c r="AL672" s="126">
        <v>0</v>
      </c>
      <c r="AM672" s="126"/>
    </row>
    <row r="673" spans="1:39">
      <c r="A673" s="126" t="s">
        <v>1281</v>
      </c>
      <c r="B673" s="126" t="s">
        <v>1282</v>
      </c>
      <c r="C673" s="126" t="s">
        <v>1712</v>
      </c>
      <c r="D673" s="126" t="s">
        <v>17</v>
      </c>
      <c r="E673" s="126">
        <v>0</v>
      </c>
      <c r="F673" s="126"/>
      <c r="G673" s="126"/>
      <c r="H673" s="126"/>
      <c r="I673" s="126"/>
      <c r="J673" s="126">
        <v>0</v>
      </c>
      <c r="K673" s="126" t="s">
        <v>18</v>
      </c>
      <c r="L673" s="126"/>
      <c r="M673" s="126">
        <v>0</v>
      </c>
      <c r="N673" s="126" t="s">
        <v>18</v>
      </c>
      <c r="O673" s="126"/>
      <c r="P673" s="126">
        <v>0</v>
      </c>
      <c r="Q673" s="126" t="s">
        <v>18</v>
      </c>
      <c r="R673" s="126"/>
      <c r="S673" s="126" t="s">
        <v>18</v>
      </c>
      <c r="T673" s="126" t="s">
        <v>1710</v>
      </c>
      <c r="U673" s="126"/>
      <c r="V673" s="126"/>
      <c r="W673" s="126" t="s">
        <v>31</v>
      </c>
      <c r="X673" s="126">
        <v>3.0797979797979802</v>
      </c>
      <c r="Y673" s="126">
        <v>99</v>
      </c>
      <c r="Z673" s="126"/>
      <c r="AA673" s="126">
        <v>0.34343434343434298</v>
      </c>
      <c r="AB673" s="126">
        <v>0</v>
      </c>
      <c r="AC673" s="126">
        <v>0.23232323232323199</v>
      </c>
      <c r="AD673" s="126">
        <v>0.24242424242424199</v>
      </c>
      <c r="AE673" s="126">
        <v>0</v>
      </c>
      <c r="AF673" s="126">
        <v>7.0707070707070704E-2</v>
      </c>
      <c r="AG673" s="126">
        <v>2.02020202020202E-2</v>
      </c>
      <c r="AH673" s="126">
        <v>0</v>
      </c>
      <c r="AI673" s="126">
        <v>1.01010101010101E-2</v>
      </c>
      <c r="AJ673" s="126">
        <v>8.0808080808080801E-2</v>
      </c>
      <c r="AK673" s="126">
        <v>0</v>
      </c>
      <c r="AL673" s="126">
        <v>0</v>
      </c>
      <c r="AM673" s="126"/>
    </row>
    <row r="674" spans="1:39">
      <c r="A674" s="126" t="s">
        <v>1283</v>
      </c>
      <c r="B674" s="126" t="s">
        <v>1284</v>
      </c>
      <c r="C674" s="126" t="s">
        <v>1714</v>
      </c>
      <c r="D674" s="126" t="s">
        <v>17</v>
      </c>
      <c r="E674" s="126">
        <v>0</v>
      </c>
      <c r="F674" s="126"/>
      <c r="G674" s="126"/>
      <c r="H674" s="126"/>
      <c r="I674" s="126"/>
      <c r="J674" s="126">
        <v>0</v>
      </c>
      <c r="K674" s="126" t="s">
        <v>18</v>
      </c>
      <c r="L674" s="126"/>
      <c r="M674" s="126">
        <v>0</v>
      </c>
      <c r="N674" s="126" t="s">
        <v>18</v>
      </c>
      <c r="O674" s="126"/>
      <c r="P674" s="126">
        <v>0</v>
      </c>
      <c r="Q674" s="126" t="s">
        <v>18</v>
      </c>
      <c r="R674" s="126"/>
      <c r="S674" s="126" t="s">
        <v>18</v>
      </c>
      <c r="T674" s="126" t="s">
        <v>1710</v>
      </c>
      <c r="U674" s="126"/>
      <c r="V674" s="126"/>
      <c r="W674" s="126" t="s">
        <v>31</v>
      </c>
      <c r="X674" s="126">
        <v>2.9887999999999999</v>
      </c>
      <c r="Y674" s="126">
        <v>100</v>
      </c>
      <c r="Z674" s="126"/>
      <c r="AA674" s="126">
        <v>0.28000000000000003</v>
      </c>
      <c r="AB674" s="126">
        <v>0</v>
      </c>
      <c r="AC674" s="126">
        <v>0.3</v>
      </c>
      <c r="AD674" s="126">
        <v>0.19</v>
      </c>
      <c r="AE674" s="126">
        <v>0</v>
      </c>
      <c r="AF674" s="126">
        <v>0.06</v>
      </c>
      <c r="AG674" s="126">
        <v>0.08</v>
      </c>
      <c r="AH674" s="126">
        <v>0</v>
      </c>
      <c r="AI674" s="126">
        <v>0.01</v>
      </c>
      <c r="AJ674" s="126">
        <v>0.08</v>
      </c>
      <c r="AK674" s="126">
        <v>0</v>
      </c>
      <c r="AL674" s="126">
        <v>0</v>
      </c>
      <c r="AM674" s="126"/>
    </row>
    <row r="675" spans="1:39">
      <c r="A675" s="126" t="s">
        <v>1285</v>
      </c>
      <c r="B675" s="126" t="s">
        <v>1286</v>
      </c>
      <c r="C675" s="126" t="s">
        <v>1715</v>
      </c>
      <c r="D675" s="126" t="s">
        <v>17</v>
      </c>
      <c r="E675" s="126">
        <v>1</v>
      </c>
      <c r="F675" s="126">
        <v>0.201201201201201</v>
      </c>
      <c r="G675" s="126">
        <v>1</v>
      </c>
      <c r="H675" s="126">
        <v>0</v>
      </c>
      <c r="I675" s="126">
        <v>0</v>
      </c>
      <c r="J675" s="126">
        <v>0</v>
      </c>
      <c r="K675" s="126" t="s">
        <v>18</v>
      </c>
      <c r="L675" s="126"/>
      <c r="M675" s="126">
        <v>0</v>
      </c>
      <c r="N675" s="126" t="s">
        <v>18</v>
      </c>
      <c r="O675" s="126"/>
      <c r="P675" s="126">
        <v>0</v>
      </c>
      <c r="Q675" s="126" t="s">
        <v>18</v>
      </c>
      <c r="R675" s="126"/>
      <c r="S675" s="126" t="s">
        <v>18</v>
      </c>
      <c r="T675" s="126" t="s">
        <v>1710</v>
      </c>
      <c r="U675" s="126"/>
      <c r="V675" s="126"/>
      <c r="W675" s="126" t="s">
        <v>30</v>
      </c>
      <c r="X675" s="126">
        <v>3.38646464646465</v>
      </c>
      <c r="Y675" s="126">
        <v>99</v>
      </c>
      <c r="Z675" s="126">
        <v>1</v>
      </c>
      <c r="AA675" s="126">
        <v>0.58585858585858597</v>
      </c>
      <c r="AB675" s="126">
        <v>0</v>
      </c>
      <c r="AC675" s="126">
        <v>0.22222222222222199</v>
      </c>
      <c r="AD675" s="126">
        <v>0.10101010101010099</v>
      </c>
      <c r="AE675" s="126">
        <v>0</v>
      </c>
      <c r="AF675" s="126">
        <v>0</v>
      </c>
      <c r="AG675" s="126">
        <v>0</v>
      </c>
      <c r="AH675" s="126">
        <v>0</v>
      </c>
      <c r="AI675" s="126">
        <v>1.01010101010101E-2</v>
      </c>
      <c r="AJ675" s="126">
        <v>8.0808080808080801E-2</v>
      </c>
      <c r="AK675" s="126">
        <v>0</v>
      </c>
      <c r="AL675" s="126">
        <v>0</v>
      </c>
      <c r="AM675" s="126"/>
    </row>
    <row r="676" spans="1:39">
      <c r="A676" s="126" t="s">
        <v>1287</v>
      </c>
      <c r="B676" s="126" t="s">
        <v>1288</v>
      </c>
      <c r="C676" s="126" t="s">
        <v>1711</v>
      </c>
      <c r="D676" s="126" t="s">
        <v>17</v>
      </c>
      <c r="E676" s="126">
        <v>0</v>
      </c>
      <c r="F676" s="126"/>
      <c r="G676" s="126"/>
      <c r="H676" s="126"/>
      <c r="I676" s="126"/>
      <c r="J676" s="126">
        <v>0</v>
      </c>
      <c r="K676" s="126" t="s">
        <v>18</v>
      </c>
      <c r="L676" s="126"/>
      <c r="M676" s="126">
        <v>0</v>
      </c>
      <c r="N676" s="126" t="s">
        <v>18</v>
      </c>
      <c r="O676" s="126"/>
      <c r="P676" s="126">
        <v>0</v>
      </c>
      <c r="Q676" s="126" t="s">
        <v>18</v>
      </c>
      <c r="R676" s="126"/>
      <c r="S676" s="126" t="s">
        <v>18</v>
      </c>
      <c r="T676" s="126" t="s">
        <v>1710</v>
      </c>
      <c r="U676" s="126"/>
      <c r="V676" s="126"/>
      <c r="W676" s="126" t="s">
        <v>30</v>
      </c>
      <c r="X676" s="126">
        <v>3.2679310344827601</v>
      </c>
      <c r="Y676" s="126">
        <v>87</v>
      </c>
      <c r="Z676" s="126"/>
      <c r="AA676" s="126">
        <v>0.29885057471264398</v>
      </c>
      <c r="AB676" s="126">
        <v>0.160919540229885</v>
      </c>
      <c r="AC676" s="126">
        <v>0.18390804597701099</v>
      </c>
      <c r="AD676" s="126">
        <v>0.160919540229885</v>
      </c>
      <c r="AE676" s="126">
        <v>2.2988505747126398E-2</v>
      </c>
      <c r="AF676" s="126">
        <v>8.04597701149425E-2</v>
      </c>
      <c r="AG676" s="126">
        <v>6.8965517241379296E-2</v>
      </c>
      <c r="AH676" s="126">
        <v>0</v>
      </c>
      <c r="AI676" s="126">
        <v>0</v>
      </c>
      <c r="AJ676" s="126">
        <v>2.2988505747126398E-2</v>
      </c>
      <c r="AK676" s="126">
        <v>0</v>
      </c>
      <c r="AL676" s="126">
        <v>0</v>
      </c>
      <c r="AM676" s="126"/>
    </row>
    <row r="677" spans="1:39">
      <c r="A677" s="126" t="s">
        <v>1289</v>
      </c>
      <c r="B677" s="126" t="s">
        <v>1290</v>
      </c>
      <c r="C677" s="126" t="s">
        <v>1714</v>
      </c>
      <c r="D677" s="126" t="s">
        <v>17</v>
      </c>
      <c r="E677" s="126">
        <v>0</v>
      </c>
      <c r="F677" s="126"/>
      <c r="G677" s="126"/>
      <c r="H677" s="126"/>
      <c r="I677" s="126"/>
      <c r="J677" s="126">
        <v>0</v>
      </c>
      <c r="K677" s="126" t="s">
        <v>18</v>
      </c>
      <c r="L677" s="126"/>
      <c r="M677" s="126">
        <v>0</v>
      </c>
      <c r="N677" s="126" t="s">
        <v>18</v>
      </c>
      <c r="O677" s="126"/>
      <c r="P677" s="126">
        <v>0</v>
      </c>
      <c r="Q677" s="126" t="s">
        <v>18</v>
      </c>
      <c r="R677" s="126"/>
      <c r="S677" s="126" t="s">
        <v>18</v>
      </c>
      <c r="T677" s="126" t="s">
        <v>1710</v>
      </c>
      <c r="U677" s="126"/>
      <c r="V677" s="126"/>
      <c r="W677" s="126" t="s">
        <v>30</v>
      </c>
      <c r="X677" s="126">
        <v>3.2977011494252899</v>
      </c>
      <c r="Y677" s="126">
        <v>87</v>
      </c>
      <c r="Z677" s="126"/>
      <c r="AA677" s="126">
        <v>0.33333333333333298</v>
      </c>
      <c r="AB677" s="126">
        <v>0</v>
      </c>
      <c r="AC677" s="126">
        <v>0.29885057471264398</v>
      </c>
      <c r="AD677" s="126">
        <v>0.26436781609195398</v>
      </c>
      <c r="AE677" s="126">
        <v>0</v>
      </c>
      <c r="AF677" s="126">
        <v>4.5977011494252901E-2</v>
      </c>
      <c r="AG677" s="126">
        <v>3.4482758620689703E-2</v>
      </c>
      <c r="AH677" s="126">
        <v>0</v>
      </c>
      <c r="AI677" s="126">
        <v>0</v>
      </c>
      <c r="AJ677" s="126">
        <v>2.2988505747126398E-2</v>
      </c>
      <c r="AK677" s="126">
        <v>0</v>
      </c>
      <c r="AL677" s="126">
        <v>0</v>
      </c>
      <c r="AM677" s="126"/>
    </row>
    <row r="678" spans="1:39">
      <c r="A678" s="126" t="s">
        <v>1291</v>
      </c>
      <c r="B678" s="126" t="s">
        <v>1292</v>
      </c>
      <c r="C678" s="126" t="s">
        <v>1712</v>
      </c>
      <c r="D678" s="126" t="s">
        <v>17</v>
      </c>
      <c r="E678" s="126">
        <v>0</v>
      </c>
      <c r="F678" s="126"/>
      <c r="G678" s="126"/>
      <c r="H678" s="126"/>
      <c r="I678" s="126"/>
      <c r="J678" s="126">
        <v>0</v>
      </c>
      <c r="K678" s="126" t="s">
        <v>18</v>
      </c>
      <c r="L678" s="126"/>
      <c r="M678" s="126">
        <v>0</v>
      </c>
      <c r="N678" s="126" t="s">
        <v>18</v>
      </c>
      <c r="O678" s="126"/>
      <c r="P678" s="126">
        <v>0</v>
      </c>
      <c r="Q678" s="126" t="s">
        <v>18</v>
      </c>
      <c r="R678" s="126"/>
      <c r="S678" s="126" t="s">
        <v>18</v>
      </c>
      <c r="T678" s="126" t="s">
        <v>1710</v>
      </c>
      <c r="U678" s="126"/>
      <c r="V678" s="126"/>
      <c r="W678" s="126" t="s">
        <v>29</v>
      </c>
      <c r="X678" s="126">
        <v>3.6158620689655199</v>
      </c>
      <c r="Y678" s="126">
        <v>87</v>
      </c>
      <c r="Z678" s="126"/>
      <c r="AA678" s="126">
        <v>0.59770114942528696</v>
      </c>
      <c r="AB678" s="126">
        <v>0</v>
      </c>
      <c r="AC678" s="126">
        <v>0.28735632183908</v>
      </c>
      <c r="AD678" s="126">
        <v>8.04597701149425E-2</v>
      </c>
      <c r="AE678" s="126">
        <v>0</v>
      </c>
      <c r="AF678" s="126">
        <v>1.1494252873563199E-2</v>
      </c>
      <c r="AG678" s="126">
        <v>0</v>
      </c>
      <c r="AH678" s="126">
        <v>0</v>
      </c>
      <c r="AI678" s="126">
        <v>0</v>
      </c>
      <c r="AJ678" s="126">
        <v>2.2988505747126398E-2</v>
      </c>
      <c r="AK678" s="126">
        <v>0</v>
      </c>
      <c r="AL678" s="126">
        <v>0</v>
      </c>
      <c r="AM678" s="126"/>
    </row>
    <row r="679" spans="1:39">
      <c r="A679" s="126" t="s">
        <v>1293</v>
      </c>
      <c r="B679" s="126" t="s">
        <v>1294</v>
      </c>
      <c r="C679" s="126" t="s">
        <v>1711</v>
      </c>
      <c r="D679" s="126" t="s">
        <v>17</v>
      </c>
      <c r="E679" s="126">
        <v>0</v>
      </c>
      <c r="F679" s="126"/>
      <c r="G679" s="126"/>
      <c r="H679" s="126"/>
      <c r="I679" s="126"/>
      <c r="J679" s="126">
        <v>0</v>
      </c>
      <c r="K679" s="126" t="s">
        <v>18</v>
      </c>
      <c r="L679" s="126"/>
      <c r="M679" s="126">
        <v>0</v>
      </c>
      <c r="N679" s="126" t="s">
        <v>18</v>
      </c>
      <c r="O679" s="126"/>
      <c r="P679" s="126">
        <v>0</v>
      </c>
      <c r="Q679" s="126" t="s">
        <v>18</v>
      </c>
      <c r="R679" s="126"/>
      <c r="S679" s="126" t="s">
        <v>18</v>
      </c>
      <c r="T679" s="126" t="s">
        <v>1710</v>
      </c>
      <c r="U679" s="126"/>
      <c r="V679" s="126"/>
      <c r="W679" s="126" t="s">
        <v>29</v>
      </c>
      <c r="X679" s="126">
        <v>3.6856470588235295</v>
      </c>
      <c r="Y679" s="126">
        <v>85</v>
      </c>
      <c r="Z679" s="126"/>
      <c r="AA679" s="126">
        <v>0.70588235294117696</v>
      </c>
      <c r="AB679" s="126">
        <v>0</v>
      </c>
      <c r="AC679" s="126">
        <v>0.17647058823529399</v>
      </c>
      <c r="AD679" s="126">
        <v>5.8823529411764698E-2</v>
      </c>
      <c r="AE679" s="126">
        <v>0</v>
      </c>
      <c r="AF679" s="126">
        <v>1.1764705882352899E-2</v>
      </c>
      <c r="AG679" s="126">
        <v>3.5294117647058802E-2</v>
      </c>
      <c r="AH679" s="126">
        <v>0</v>
      </c>
      <c r="AI679" s="126">
        <v>0</v>
      </c>
      <c r="AJ679" s="126">
        <v>1.1764705882352899E-2</v>
      </c>
      <c r="AK679" s="126">
        <v>0</v>
      </c>
      <c r="AL679" s="126">
        <v>0</v>
      </c>
      <c r="AM679" s="126"/>
    </row>
    <row r="680" spans="1:39">
      <c r="A680" s="126" t="s">
        <v>1295</v>
      </c>
      <c r="B680" s="126" t="s">
        <v>1296</v>
      </c>
      <c r="C680" s="126" t="s">
        <v>1712</v>
      </c>
      <c r="D680" s="126" t="s">
        <v>17</v>
      </c>
      <c r="E680" s="126">
        <v>0</v>
      </c>
      <c r="F680" s="126"/>
      <c r="G680" s="126"/>
      <c r="H680" s="126"/>
      <c r="I680" s="126"/>
      <c r="J680" s="126">
        <v>0</v>
      </c>
      <c r="K680" s="126" t="s">
        <v>18</v>
      </c>
      <c r="L680" s="126"/>
      <c r="M680" s="126">
        <v>0</v>
      </c>
      <c r="N680" s="126" t="s">
        <v>18</v>
      </c>
      <c r="O680" s="126"/>
      <c r="P680" s="126">
        <v>0</v>
      </c>
      <c r="Q680" s="126" t="s">
        <v>18</v>
      </c>
      <c r="R680" s="126"/>
      <c r="S680" s="126" t="s">
        <v>18</v>
      </c>
      <c r="T680" s="126" t="s">
        <v>1710</v>
      </c>
      <c r="U680" s="126"/>
      <c r="V680" s="126"/>
      <c r="W680" s="126" t="s">
        <v>30</v>
      </c>
      <c r="X680" s="126">
        <v>3.2115384615384599</v>
      </c>
      <c r="Y680" s="126">
        <v>52</v>
      </c>
      <c r="Z680" s="126"/>
      <c r="AA680" s="126">
        <v>0.115384615384615</v>
      </c>
      <c r="AB680" s="126">
        <v>0.21153846153846201</v>
      </c>
      <c r="AC680" s="126">
        <v>0.25</v>
      </c>
      <c r="AD680" s="126">
        <v>0.19230769230769201</v>
      </c>
      <c r="AE680" s="126">
        <v>0.115384615384615</v>
      </c>
      <c r="AF680" s="126">
        <v>7.69230769230769E-2</v>
      </c>
      <c r="AG680" s="126">
        <v>3.8461538461538498E-2</v>
      </c>
      <c r="AH680" s="126">
        <v>0</v>
      </c>
      <c r="AI680" s="126">
        <v>0</v>
      </c>
      <c r="AJ680" s="126">
        <v>0</v>
      </c>
      <c r="AK680" s="126">
        <v>0</v>
      </c>
      <c r="AL680" s="126">
        <v>0</v>
      </c>
      <c r="AM680" s="126"/>
    </row>
    <row r="681" spans="1:39">
      <c r="A681" s="126" t="s">
        <v>1297</v>
      </c>
      <c r="B681" s="126" t="s">
        <v>1298</v>
      </c>
      <c r="C681" s="126" t="s">
        <v>1714</v>
      </c>
      <c r="D681" s="126" t="s">
        <v>17</v>
      </c>
      <c r="E681" s="126">
        <v>0</v>
      </c>
      <c r="F681" s="126"/>
      <c r="G681" s="126"/>
      <c r="H681" s="126"/>
      <c r="I681" s="126"/>
      <c r="J681" s="126">
        <v>0</v>
      </c>
      <c r="K681" s="126" t="s">
        <v>18</v>
      </c>
      <c r="L681" s="126"/>
      <c r="M681" s="126">
        <v>0</v>
      </c>
      <c r="N681" s="126" t="s">
        <v>18</v>
      </c>
      <c r="O681" s="126"/>
      <c r="P681" s="126">
        <v>0</v>
      </c>
      <c r="Q681" s="126" t="s">
        <v>18</v>
      </c>
      <c r="R681" s="126"/>
      <c r="S681" s="126" t="s">
        <v>18</v>
      </c>
      <c r="T681" s="126" t="s">
        <v>1710</v>
      </c>
      <c r="U681" s="126"/>
      <c r="V681" s="126"/>
      <c r="W681" s="126" t="s">
        <v>30</v>
      </c>
      <c r="X681" s="126">
        <v>3.2611538461538494</v>
      </c>
      <c r="Y681" s="126">
        <v>52</v>
      </c>
      <c r="Z681" s="126"/>
      <c r="AA681" s="126">
        <v>0.21153846153846201</v>
      </c>
      <c r="AB681" s="126">
        <v>0</v>
      </c>
      <c r="AC681" s="126">
        <v>0.44230769230769201</v>
      </c>
      <c r="AD681" s="126">
        <v>0.269230769230769</v>
      </c>
      <c r="AE681" s="126">
        <v>0</v>
      </c>
      <c r="AF681" s="126">
        <v>5.7692307692307702E-2</v>
      </c>
      <c r="AG681" s="126">
        <v>0</v>
      </c>
      <c r="AH681" s="126">
        <v>0</v>
      </c>
      <c r="AI681" s="126">
        <v>0</v>
      </c>
      <c r="AJ681" s="126">
        <v>1.9230769230769201E-2</v>
      </c>
      <c r="AK681" s="126">
        <v>0</v>
      </c>
      <c r="AL681" s="126">
        <v>0</v>
      </c>
      <c r="AM681" s="126"/>
    </row>
    <row r="682" spans="1:39">
      <c r="A682" s="126" t="s">
        <v>1299</v>
      </c>
      <c r="B682" s="126" t="s">
        <v>1300</v>
      </c>
      <c r="C682" s="126" t="s">
        <v>1711</v>
      </c>
      <c r="D682" s="126" t="s">
        <v>17</v>
      </c>
      <c r="E682" s="126">
        <v>0</v>
      </c>
      <c r="F682" s="126"/>
      <c r="G682" s="126"/>
      <c r="H682" s="126"/>
      <c r="I682" s="126"/>
      <c r="J682" s="126">
        <v>0</v>
      </c>
      <c r="K682" s="126" t="s">
        <v>18</v>
      </c>
      <c r="L682" s="126"/>
      <c r="M682" s="126">
        <v>0</v>
      </c>
      <c r="N682" s="126" t="s">
        <v>18</v>
      </c>
      <c r="O682" s="126"/>
      <c r="P682" s="126">
        <v>0</v>
      </c>
      <c r="Q682" s="126" t="s">
        <v>18</v>
      </c>
      <c r="R682" s="126"/>
      <c r="S682" s="126" t="s">
        <v>18</v>
      </c>
      <c r="T682" s="126" t="s">
        <v>1710</v>
      </c>
      <c r="U682" s="126"/>
      <c r="V682" s="126"/>
      <c r="W682" s="126" t="s">
        <v>30</v>
      </c>
      <c r="X682" s="126">
        <v>3.41557692307692</v>
      </c>
      <c r="Y682" s="126">
        <v>52</v>
      </c>
      <c r="Z682" s="126"/>
      <c r="AA682" s="126">
        <v>0.38461538461538503</v>
      </c>
      <c r="AB682" s="126">
        <v>0</v>
      </c>
      <c r="AC682" s="126">
        <v>0.25</v>
      </c>
      <c r="AD682" s="126">
        <v>0.28846153846153799</v>
      </c>
      <c r="AE682" s="126">
        <v>0</v>
      </c>
      <c r="AF682" s="126">
        <v>7.69230769230769E-2</v>
      </c>
      <c r="AG682" s="126">
        <v>0</v>
      </c>
      <c r="AH682" s="126">
        <v>0</v>
      </c>
      <c r="AI682" s="126">
        <v>0</v>
      </c>
      <c r="AJ682" s="126">
        <v>0</v>
      </c>
      <c r="AK682" s="126">
        <v>0</v>
      </c>
      <c r="AL682" s="126">
        <v>0</v>
      </c>
      <c r="AM682" s="126"/>
    </row>
    <row r="683" spans="1:39">
      <c r="A683" s="126" t="s">
        <v>1301</v>
      </c>
      <c r="B683" s="126" t="s">
        <v>1302</v>
      </c>
      <c r="C683" s="126" t="s">
        <v>1711</v>
      </c>
      <c r="D683" s="126" t="s">
        <v>17</v>
      </c>
      <c r="E683" s="126">
        <v>0</v>
      </c>
      <c r="F683" s="126"/>
      <c r="G683" s="126"/>
      <c r="H683" s="126"/>
      <c r="I683" s="126"/>
      <c r="J683" s="126">
        <v>0</v>
      </c>
      <c r="K683" s="126" t="s">
        <v>18</v>
      </c>
      <c r="L683" s="126"/>
      <c r="M683" s="126">
        <v>0</v>
      </c>
      <c r="N683" s="126" t="s">
        <v>18</v>
      </c>
      <c r="O683" s="126"/>
      <c r="P683" s="126">
        <v>0</v>
      </c>
      <c r="Q683" s="126" t="s">
        <v>18</v>
      </c>
      <c r="R683" s="126"/>
      <c r="S683" s="126" t="s">
        <v>18</v>
      </c>
      <c r="T683" s="126" t="s">
        <v>1710</v>
      </c>
      <c r="U683" s="126"/>
      <c r="V683" s="126"/>
      <c r="W683" s="126" t="s">
        <v>31</v>
      </c>
      <c r="X683" s="126">
        <v>3.1498113207547198</v>
      </c>
      <c r="Y683" s="126">
        <v>53</v>
      </c>
      <c r="Z683" s="126"/>
      <c r="AA683" s="126">
        <v>0.169811320754717</v>
      </c>
      <c r="AB683" s="126">
        <v>0</v>
      </c>
      <c r="AC683" s="126">
        <v>0.26415094339622602</v>
      </c>
      <c r="AD683" s="126">
        <v>0.43396226415094302</v>
      </c>
      <c r="AE683" s="126">
        <v>0</v>
      </c>
      <c r="AF683" s="126">
        <v>7.54716981132076E-2</v>
      </c>
      <c r="AG683" s="126">
        <v>5.6603773584905703E-2</v>
      </c>
      <c r="AH683" s="126">
        <v>0</v>
      </c>
      <c r="AI683" s="126">
        <v>0</v>
      </c>
      <c r="AJ683" s="126">
        <v>0</v>
      </c>
      <c r="AK683" s="126">
        <v>0</v>
      </c>
      <c r="AL683" s="126">
        <v>0</v>
      </c>
      <c r="AM683" s="126"/>
    </row>
    <row r="684" spans="1:39">
      <c r="A684" s="126" t="s">
        <v>1303</v>
      </c>
      <c r="B684" s="126" t="s">
        <v>1304</v>
      </c>
      <c r="C684" s="126" t="s">
        <v>1712</v>
      </c>
      <c r="D684" s="126" t="s">
        <v>17</v>
      </c>
      <c r="E684" s="126">
        <v>0</v>
      </c>
      <c r="F684" s="126"/>
      <c r="G684" s="126"/>
      <c r="H684" s="126"/>
      <c r="I684" s="126"/>
      <c r="J684" s="126">
        <v>0</v>
      </c>
      <c r="K684" s="126" t="s">
        <v>18</v>
      </c>
      <c r="L684" s="126"/>
      <c r="M684" s="126">
        <v>0</v>
      </c>
      <c r="N684" s="126" t="s">
        <v>18</v>
      </c>
      <c r="O684" s="126"/>
      <c r="P684" s="126">
        <v>0</v>
      </c>
      <c r="Q684" s="126" t="s">
        <v>18</v>
      </c>
      <c r="R684" s="126"/>
      <c r="S684" s="126" t="s">
        <v>18</v>
      </c>
      <c r="T684" s="126" t="s">
        <v>1710</v>
      </c>
      <c r="U684" s="126"/>
      <c r="V684" s="126"/>
      <c r="W684" s="126" t="s">
        <v>29</v>
      </c>
      <c r="X684" s="126">
        <v>3.6144230769230798</v>
      </c>
      <c r="Y684" s="126">
        <v>52</v>
      </c>
      <c r="Z684" s="126"/>
      <c r="AA684" s="126">
        <v>0.57692307692307698</v>
      </c>
      <c r="AB684" s="126">
        <v>0</v>
      </c>
      <c r="AC684" s="126">
        <v>0.28846153846153799</v>
      </c>
      <c r="AD684" s="126">
        <v>0.115384615384615</v>
      </c>
      <c r="AE684" s="126">
        <v>0</v>
      </c>
      <c r="AF684" s="126">
        <v>0</v>
      </c>
      <c r="AG684" s="126">
        <v>0</v>
      </c>
      <c r="AH684" s="126">
        <v>0</v>
      </c>
      <c r="AI684" s="126">
        <v>0</v>
      </c>
      <c r="AJ684" s="126">
        <v>1.9230769230769201E-2</v>
      </c>
      <c r="AK684" s="126">
        <v>0</v>
      </c>
      <c r="AL684" s="126">
        <v>0</v>
      </c>
      <c r="AM684" s="126"/>
    </row>
    <row r="685" spans="1:39">
      <c r="A685" s="126" t="s">
        <v>1305</v>
      </c>
      <c r="B685" s="126" t="s">
        <v>1306</v>
      </c>
      <c r="C685" s="126" t="s">
        <v>1714</v>
      </c>
      <c r="D685" s="126" t="s">
        <v>17</v>
      </c>
      <c r="E685" s="126">
        <v>0</v>
      </c>
      <c r="F685" s="126"/>
      <c r="G685" s="126"/>
      <c r="H685" s="126"/>
      <c r="I685" s="126"/>
      <c r="J685" s="126">
        <v>0</v>
      </c>
      <c r="K685" s="126" t="s">
        <v>18</v>
      </c>
      <c r="L685" s="126"/>
      <c r="M685" s="126">
        <v>0</v>
      </c>
      <c r="N685" s="126" t="s">
        <v>18</v>
      </c>
      <c r="O685" s="126"/>
      <c r="P685" s="126">
        <v>0</v>
      </c>
      <c r="Q685" s="126" t="s">
        <v>18</v>
      </c>
      <c r="R685" s="126"/>
      <c r="S685" s="126" t="s">
        <v>18</v>
      </c>
      <c r="T685" s="126" t="s">
        <v>1710</v>
      </c>
      <c r="U685" s="126"/>
      <c r="V685" s="126"/>
      <c r="W685" s="126" t="s">
        <v>31</v>
      </c>
      <c r="X685" s="126">
        <v>3.0867924528301902</v>
      </c>
      <c r="Y685" s="126">
        <v>53</v>
      </c>
      <c r="Z685" s="126"/>
      <c r="AA685" s="126">
        <v>0.169811320754717</v>
      </c>
      <c r="AB685" s="126">
        <v>0</v>
      </c>
      <c r="AC685" s="126">
        <v>0.28301886792452802</v>
      </c>
      <c r="AD685" s="126">
        <v>0.37735849056603799</v>
      </c>
      <c r="AE685" s="126">
        <v>0</v>
      </c>
      <c r="AF685" s="126">
        <v>9.4339622641509385E-2</v>
      </c>
      <c r="AG685" s="126">
        <v>5.6603773584905703E-2</v>
      </c>
      <c r="AH685" s="126">
        <v>0</v>
      </c>
      <c r="AI685" s="126">
        <v>1.88679245283019E-2</v>
      </c>
      <c r="AJ685" s="126">
        <v>0</v>
      </c>
      <c r="AK685" s="126">
        <v>0</v>
      </c>
      <c r="AL685" s="126">
        <v>0</v>
      </c>
      <c r="AM685" s="126"/>
    </row>
    <row r="686" spans="1:39">
      <c r="A686" s="126" t="s">
        <v>1307</v>
      </c>
      <c r="B686" s="126" t="s">
        <v>1308</v>
      </c>
      <c r="C686" s="126" t="s">
        <v>1712</v>
      </c>
      <c r="D686" s="126" t="s">
        <v>17</v>
      </c>
      <c r="E686" s="126">
        <v>0</v>
      </c>
      <c r="F686" s="126"/>
      <c r="G686" s="126"/>
      <c r="H686" s="126"/>
      <c r="I686" s="126"/>
      <c r="J686" s="126">
        <v>0</v>
      </c>
      <c r="K686" s="126" t="s">
        <v>18</v>
      </c>
      <c r="L686" s="126"/>
      <c r="M686" s="126">
        <v>0</v>
      </c>
      <c r="N686" s="126" t="s">
        <v>18</v>
      </c>
      <c r="O686" s="126"/>
      <c r="P686" s="126">
        <v>0</v>
      </c>
      <c r="Q686" s="126" t="s">
        <v>18</v>
      </c>
      <c r="R686" s="126"/>
      <c r="S686" s="126" t="s">
        <v>18</v>
      </c>
      <c r="T686" s="126" t="s">
        <v>1710</v>
      </c>
      <c r="U686" s="126"/>
      <c r="V686" s="126"/>
      <c r="W686" s="126" t="s">
        <v>30</v>
      </c>
      <c r="X686" s="126">
        <v>3.4364705882352906</v>
      </c>
      <c r="Y686" s="126">
        <v>51</v>
      </c>
      <c r="Z686" s="126"/>
      <c r="AA686" s="126">
        <v>0.39215686274509798</v>
      </c>
      <c r="AB686" s="126">
        <v>0</v>
      </c>
      <c r="AC686" s="126">
        <v>0.37254901960784298</v>
      </c>
      <c r="AD686" s="126">
        <v>0.13725490196078399</v>
      </c>
      <c r="AE686" s="126">
        <v>0</v>
      </c>
      <c r="AF686" s="126">
        <v>5.8823529411764698E-2</v>
      </c>
      <c r="AG686" s="126">
        <v>3.9215686274509803E-2</v>
      </c>
      <c r="AH686" s="126">
        <v>0</v>
      </c>
      <c r="AI686" s="126">
        <v>0</v>
      </c>
      <c r="AJ686" s="126">
        <v>0</v>
      </c>
      <c r="AK686" s="126">
        <v>0</v>
      </c>
      <c r="AL686" s="126">
        <v>0</v>
      </c>
      <c r="AM686" s="126"/>
    </row>
    <row r="687" spans="1:39">
      <c r="A687" s="126" t="s">
        <v>1309</v>
      </c>
      <c r="B687" s="126" t="s">
        <v>1310</v>
      </c>
      <c r="C687" s="126" t="s">
        <v>1712</v>
      </c>
      <c r="D687" s="126" t="s">
        <v>17</v>
      </c>
      <c r="E687" s="126">
        <v>0</v>
      </c>
      <c r="F687" s="126"/>
      <c r="G687" s="126"/>
      <c r="H687" s="126"/>
      <c r="I687" s="126"/>
      <c r="J687" s="126">
        <v>0</v>
      </c>
      <c r="K687" s="126" t="s">
        <v>18</v>
      </c>
      <c r="L687" s="126"/>
      <c r="M687" s="126">
        <v>0</v>
      </c>
      <c r="N687" s="126" t="s">
        <v>18</v>
      </c>
      <c r="O687" s="126"/>
      <c r="P687" s="126">
        <v>0</v>
      </c>
      <c r="Q687" s="126" t="s">
        <v>18</v>
      </c>
      <c r="R687" s="126"/>
      <c r="S687" s="126" t="s">
        <v>18</v>
      </c>
      <c r="T687" s="126" t="s">
        <v>1710</v>
      </c>
      <c r="U687" s="126"/>
      <c r="V687" s="126"/>
      <c r="W687" s="126" t="s">
        <v>28</v>
      </c>
      <c r="X687" s="126">
        <v>3.88862745098039</v>
      </c>
      <c r="Y687" s="126">
        <v>51</v>
      </c>
      <c r="Z687" s="126"/>
      <c r="AA687" s="126">
        <v>0.86274509803921595</v>
      </c>
      <c r="AB687" s="126">
        <v>0</v>
      </c>
      <c r="AC687" s="126">
        <v>7.8431372549019607E-2</v>
      </c>
      <c r="AD687" s="126">
        <v>5.8823529411764698E-2</v>
      </c>
      <c r="AE687" s="126">
        <v>0</v>
      </c>
      <c r="AF687" s="126">
        <v>0</v>
      </c>
      <c r="AG687" s="126">
        <v>0</v>
      </c>
      <c r="AH687" s="126">
        <v>0</v>
      </c>
      <c r="AI687" s="126">
        <v>0</v>
      </c>
      <c r="AJ687" s="126">
        <v>0</v>
      </c>
      <c r="AK687" s="126">
        <v>0</v>
      </c>
      <c r="AL687" s="126">
        <v>0</v>
      </c>
      <c r="AM687" s="126"/>
    </row>
    <row r="688" spans="1:39">
      <c r="A688" s="126" t="s">
        <v>1311</v>
      </c>
      <c r="B688" s="126" t="s">
        <v>1312</v>
      </c>
      <c r="C688" s="126" t="s">
        <v>1711</v>
      </c>
      <c r="D688" s="126" t="s">
        <v>17</v>
      </c>
      <c r="E688" s="126">
        <v>0</v>
      </c>
      <c r="F688" s="126"/>
      <c r="G688" s="126"/>
      <c r="H688" s="126"/>
      <c r="I688" s="126"/>
      <c r="J688" s="126">
        <v>0</v>
      </c>
      <c r="K688" s="126" t="s">
        <v>18</v>
      </c>
      <c r="L688" s="126"/>
      <c r="M688" s="126">
        <v>0</v>
      </c>
      <c r="N688" s="126" t="s">
        <v>18</v>
      </c>
      <c r="O688" s="126"/>
      <c r="P688" s="126">
        <v>0</v>
      </c>
      <c r="Q688" s="126" t="s">
        <v>18</v>
      </c>
      <c r="R688" s="126"/>
      <c r="S688" s="126" t="s">
        <v>18</v>
      </c>
      <c r="T688" s="126" t="s">
        <v>1710</v>
      </c>
      <c r="U688" s="126"/>
      <c r="V688" s="126"/>
      <c r="W688" s="126" t="s">
        <v>29</v>
      </c>
      <c r="X688" s="126">
        <v>3.5209803921568601</v>
      </c>
      <c r="Y688" s="126">
        <v>51</v>
      </c>
      <c r="Z688" s="126"/>
      <c r="AA688" s="126">
        <v>0.35294117647058798</v>
      </c>
      <c r="AB688" s="126">
        <v>0</v>
      </c>
      <c r="AC688" s="126">
        <v>0.54901960784313697</v>
      </c>
      <c r="AD688" s="126">
        <v>7.8431372549019607E-2</v>
      </c>
      <c r="AE688" s="126">
        <v>0</v>
      </c>
      <c r="AF688" s="126">
        <v>1.9607843137254905E-2</v>
      </c>
      <c r="AG688" s="126">
        <v>0</v>
      </c>
      <c r="AH688" s="126">
        <v>0</v>
      </c>
      <c r="AI688" s="126">
        <v>0</v>
      </c>
      <c r="AJ688" s="126">
        <v>0</v>
      </c>
      <c r="AK688" s="126">
        <v>0</v>
      </c>
      <c r="AL688" s="126">
        <v>0</v>
      </c>
      <c r="AM688" s="126"/>
    </row>
    <row r="689" spans="1:39">
      <c r="A689" s="126" t="s">
        <v>1313</v>
      </c>
      <c r="B689" s="126" t="s">
        <v>1314</v>
      </c>
      <c r="C689" s="126" t="s">
        <v>1722</v>
      </c>
      <c r="D689" s="126" t="s">
        <v>17</v>
      </c>
      <c r="E689" s="126">
        <v>0</v>
      </c>
      <c r="F689" s="126"/>
      <c r="G689" s="126"/>
      <c r="H689" s="126"/>
      <c r="I689" s="126"/>
      <c r="J689" s="126">
        <v>0</v>
      </c>
      <c r="K689" s="126" t="s">
        <v>18</v>
      </c>
      <c r="L689" s="126"/>
      <c r="M689" s="126">
        <v>0</v>
      </c>
      <c r="N689" s="126" t="s">
        <v>18</v>
      </c>
      <c r="O689" s="126"/>
      <c r="P689" s="126">
        <v>0</v>
      </c>
      <c r="Q689" s="126" t="s">
        <v>18</v>
      </c>
      <c r="R689" s="126"/>
      <c r="S689" s="126" t="s">
        <v>18</v>
      </c>
      <c r="T689" s="126" t="s">
        <v>1710</v>
      </c>
      <c r="U689" s="126"/>
      <c r="V689" s="126"/>
      <c r="W689" s="126" t="s">
        <v>30</v>
      </c>
      <c r="X689" s="126">
        <v>3.3340000000000001</v>
      </c>
      <c r="Y689" s="126">
        <v>65</v>
      </c>
      <c r="Z689" s="126"/>
      <c r="AA689" s="126">
        <v>0.30769230769230799</v>
      </c>
      <c r="AB689" s="126">
        <v>0.27692307692307699</v>
      </c>
      <c r="AC689" s="126">
        <v>0.107692307692308</v>
      </c>
      <c r="AD689" s="126">
        <v>0.138461538461538</v>
      </c>
      <c r="AE689" s="126">
        <v>7.69230769230769E-2</v>
      </c>
      <c r="AF689" s="126">
        <v>4.6153846153846198E-2</v>
      </c>
      <c r="AG689" s="126">
        <v>0</v>
      </c>
      <c r="AH689" s="126">
        <v>0</v>
      </c>
      <c r="AI689" s="126">
        <v>4.6153846153846198E-2</v>
      </c>
      <c r="AJ689" s="126">
        <v>0</v>
      </c>
      <c r="AK689" s="126">
        <v>0</v>
      </c>
      <c r="AL689" s="126">
        <v>0</v>
      </c>
      <c r="AM689" s="126"/>
    </row>
    <row r="690" spans="1:39">
      <c r="A690" s="126" t="s">
        <v>1315</v>
      </c>
      <c r="B690" s="126" t="s">
        <v>1316</v>
      </c>
      <c r="C690" s="126" t="s">
        <v>1712</v>
      </c>
      <c r="D690" s="126" t="s">
        <v>17</v>
      </c>
      <c r="E690" s="126">
        <v>0</v>
      </c>
      <c r="F690" s="126"/>
      <c r="G690" s="126"/>
      <c r="H690" s="126"/>
      <c r="I690" s="126"/>
      <c r="J690" s="126">
        <v>0</v>
      </c>
      <c r="K690" s="126" t="s">
        <v>18</v>
      </c>
      <c r="L690" s="126"/>
      <c r="M690" s="126">
        <v>0</v>
      </c>
      <c r="N690" s="126" t="s">
        <v>18</v>
      </c>
      <c r="O690" s="126"/>
      <c r="P690" s="126">
        <v>0</v>
      </c>
      <c r="Q690" s="126" t="s">
        <v>18</v>
      </c>
      <c r="R690" s="126"/>
      <c r="S690" s="126" t="s">
        <v>18</v>
      </c>
      <c r="T690" s="126" t="s">
        <v>1710</v>
      </c>
      <c r="U690" s="126"/>
      <c r="V690" s="126"/>
      <c r="W690" s="126" t="s">
        <v>30</v>
      </c>
      <c r="X690" s="126">
        <v>3.4820000000000002</v>
      </c>
      <c r="Y690" s="126">
        <v>65</v>
      </c>
      <c r="Z690" s="126"/>
      <c r="AA690" s="126">
        <v>0.56923076923076898</v>
      </c>
      <c r="AB690" s="126">
        <v>7.69230769230769E-2</v>
      </c>
      <c r="AC690" s="126">
        <v>7.69230769230769E-2</v>
      </c>
      <c r="AD690" s="126">
        <v>0.2</v>
      </c>
      <c r="AE690" s="126">
        <v>0</v>
      </c>
      <c r="AF690" s="126">
        <v>1.5384615384615399E-2</v>
      </c>
      <c r="AG690" s="126">
        <v>1.5384615384615399E-2</v>
      </c>
      <c r="AH690" s="126">
        <v>0</v>
      </c>
      <c r="AI690" s="126">
        <v>4.6153846153846198E-2</v>
      </c>
      <c r="AJ690" s="126">
        <v>0</v>
      </c>
      <c r="AK690" s="126">
        <v>0</v>
      </c>
      <c r="AL690" s="126">
        <v>0</v>
      </c>
      <c r="AM690" s="126"/>
    </row>
    <row r="691" spans="1:39">
      <c r="A691" s="126" t="s">
        <v>1317</v>
      </c>
      <c r="B691" s="126" t="s">
        <v>1318</v>
      </c>
      <c r="C691" s="126" t="s">
        <v>1712</v>
      </c>
      <c r="D691" s="126" t="s">
        <v>17</v>
      </c>
      <c r="E691" s="126">
        <v>0</v>
      </c>
      <c r="F691" s="126"/>
      <c r="G691" s="126"/>
      <c r="H691" s="126"/>
      <c r="I691" s="126"/>
      <c r="J691" s="126">
        <v>0</v>
      </c>
      <c r="K691" s="126" t="s">
        <v>18</v>
      </c>
      <c r="L691" s="126"/>
      <c r="M691" s="126">
        <v>0</v>
      </c>
      <c r="N691" s="126" t="s">
        <v>18</v>
      </c>
      <c r="O691" s="126"/>
      <c r="P691" s="126">
        <v>0</v>
      </c>
      <c r="Q691" s="126" t="s">
        <v>18</v>
      </c>
      <c r="R691" s="126"/>
      <c r="S691" s="126" t="s">
        <v>18</v>
      </c>
      <c r="T691" s="126" t="s">
        <v>1710</v>
      </c>
      <c r="U691" s="126"/>
      <c r="V691" s="126"/>
      <c r="W691" s="126" t="s">
        <v>30</v>
      </c>
      <c r="X691" s="126">
        <v>3.4053846153846199</v>
      </c>
      <c r="Y691" s="126">
        <v>65</v>
      </c>
      <c r="Z691" s="126"/>
      <c r="AA691" s="126">
        <v>0.32307692307692298</v>
      </c>
      <c r="AB691" s="126">
        <v>0.21538461538461501</v>
      </c>
      <c r="AC691" s="126">
        <v>0.15384615384615399</v>
      </c>
      <c r="AD691" s="126">
        <v>0.18461538461538499</v>
      </c>
      <c r="AE691" s="126">
        <v>4.6153846153846198E-2</v>
      </c>
      <c r="AF691" s="126">
        <v>3.0769230769230799E-2</v>
      </c>
      <c r="AG691" s="126">
        <v>3.0769230769230799E-2</v>
      </c>
      <c r="AH691" s="126">
        <v>0</v>
      </c>
      <c r="AI691" s="126">
        <v>1.5384615384615399E-2</v>
      </c>
      <c r="AJ691" s="126">
        <v>0</v>
      </c>
      <c r="AK691" s="126">
        <v>0</v>
      </c>
      <c r="AL691" s="126">
        <v>0</v>
      </c>
      <c r="AM691" s="126"/>
    </row>
    <row r="692" spans="1:39">
      <c r="A692" s="126" t="s">
        <v>1319</v>
      </c>
      <c r="B692" s="126" t="s">
        <v>1320</v>
      </c>
      <c r="C692" s="126" t="s">
        <v>1711</v>
      </c>
      <c r="D692" s="126" t="s">
        <v>17</v>
      </c>
      <c r="E692" s="126">
        <v>0</v>
      </c>
      <c r="F692" s="126"/>
      <c r="G692" s="126"/>
      <c r="H692" s="126"/>
      <c r="I692" s="126"/>
      <c r="J692" s="126">
        <v>0</v>
      </c>
      <c r="K692" s="126" t="s">
        <v>18</v>
      </c>
      <c r="L692" s="126"/>
      <c r="M692" s="126">
        <v>0</v>
      </c>
      <c r="N692" s="126" t="s">
        <v>18</v>
      </c>
      <c r="O692" s="126"/>
      <c r="P692" s="126">
        <v>0</v>
      </c>
      <c r="Q692" s="126" t="s">
        <v>18</v>
      </c>
      <c r="R692" s="126"/>
      <c r="S692" s="126" t="s">
        <v>18</v>
      </c>
      <c r="T692" s="126" t="s">
        <v>1710</v>
      </c>
      <c r="U692" s="126"/>
      <c r="V692" s="126"/>
      <c r="W692" s="126" t="s">
        <v>30</v>
      </c>
      <c r="X692" s="126">
        <v>3.4537704918032799</v>
      </c>
      <c r="Y692" s="126">
        <v>61</v>
      </c>
      <c r="Z692" s="126"/>
      <c r="AA692" s="126">
        <v>0.39344262295082</v>
      </c>
      <c r="AB692" s="126">
        <v>0.18032786885245899</v>
      </c>
      <c r="AC692" s="126">
        <v>0.13114754098360701</v>
      </c>
      <c r="AD692" s="126">
        <v>0.16393442622950799</v>
      </c>
      <c r="AE692" s="126">
        <v>6.5573770491803296E-2</v>
      </c>
      <c r="AF692" s="126">
        <v>4.91803278688525E-2</v>
      </c>
      <c r="AG692" s="126">
        <v>0</v>
      </c>
      <c r="AH692" s="126">
        <v>0</v>
      </c>
      <c r="AI692" s="126">
        <v>1.63934426229508E-2</v>
      </c>
      <c r="AJ692" s="126">
        <v>0</v>
      </c>
      <c r="AK692" s="126">
        <v>0</v>
      </c>
      <c r="AL692" s="126">
        <v>0</v>
      </c>
      <c r="AM692" s="126"/>
    </row>
    <row r="693" spans="1:39">
      <c r="A693" s="126" t="s">
        <v>1321</v>
      </c>
      <c r="B693" s="126" t="s">
        <v>1322</v>
      </c>
      <c r="C693" s="126" t="s">
        <v>1712</v>
      </c>
      <c r="D693" s="126" t="s">
        <v>17</v>
      </c>
      <c r="E693" s="126">
        <v>0</v>
      </c>
      <c r="F693" s="126"/>
      <c r="G693" s="126"/>
      <c r="H693" s="126"/>
      <c r="I693" s="126"/>
      <c r="J693" s="126">
        <v>0</v>
      </c>
      <c r="K693" s="126" t="s">
        <v>18</v>
      </c>
      <c r="L693" s="126"/>
      <c r="M693" s="126">
        <v>0</v>
      </c>
      <c r="N693" s="126" t="s">
        <v>18</v>
      </c>
      <c r="O693" s="126"/>
      <c r="P693" s="126">
        <v>0</v>
      </c>
      <c r="Q693" s="126" t="s">
        <v>18</v>
      </c>
      <c r="R693" s="126"/>
      <c r="S693" s="126" t="s">
        <v>18</v>
      </c>
      <c r="T693" s="126" t="s">
        <v>1710</v>
      </c>
      <c r="U693" s="126"/>
      <c r="V693" s="126"/>
      <c r="W693" s="126" t="s">
        <v>30</v>
      </c>
      <c r="X693" s="126">
        <v>3.4757377049180298</v>
      </c>
      <c r="Y693" s="126">
        <v>61</v>
      </c>
      <c r="Z693" s="126"/>
      <c r="AA693" s="126">
        <v>0.409836065573771</v>
      </c>
      <c r="AB693" s="126">
        <v>0.19672131147541</v>
      </c>
      <c r="AC693" s="126">
        <v>0.14754098360655701</v>
      </c>
      <c r="AD693" s="126">
        <v>0.13114754098360701</v>
      </c>
      <c r="AE693" s="126">
        <v>4.91803278688525E-2</v>
      </c>
      <c r="AF693" s="126">
        <v>0</v>
      </c>
      <c r="AG693" s="126">
        <v>4.91803278688525E-2</v>
      </c>
      <c r="AH693" s="126">
        <v>0</v>
      </c>
      <c r="AI693" s="126">
        <v>1.63934426229508E-2</v>
      </c>
      <c r="AJ693" s="126">
        <v>0</v>
      </c>
      <c r="AK693" s="126">
        <v>0</v>
      </c>
      <c r="AL693" s="126">
        <v>0</v>
      </c>
      <c r="AM693" s="126"/>
    </row>
    <row r="694" spans="1:39">
      <c r="A694" s="126" t="s">
        <v>1323</v>
      </c>
      <c r="B694" s="126" t="s">
        <v>1324</v>
      </c>
      <c r="C694" s="126" t="s">
        <v>1714</v>
      </c>
      <c r="D694" s="126" t="s">
        <v>17</v>
      </c>
      <c r="E694" s="126">
        <v>0</v>
      </c>
      <c r="F694" s="126"/>
      <c r="G694" s="126"/>
      <c r="H694" s="126"/>
      <c r="I694" s="126"/>
      <c r="J694" s="126">
        <v>0</v>
      </c>
      <c r="K694" s="126" t="s">
        <v>18</v>
      </c>
      <c r="L694" s="126"/>
      <c r="M694" s="126">
        <v>0</v>
      </c>
      <c r="N694" s="126" t="s">
        <v>18</v>
      </c>
      <c r="O694" s="126"/>
      <c r="P694" s="126">
        <v>0</v>
      </c>
      <c r="Q694" s="126" t="s">
        <v>18</v>
      </c>
      <c r="R694" s="126"/>
      <c r="S694" s="126" t="s">
        <v>18</v>
      </c>
      <c r="T694" s="126" t="s">
        <v>1710</v>
      </c>
      <c r="U694" s="126"/>
      <c r="V694" s="126"/>
      <c r="W694" s="126" t="s">
        <v>30</v>
      </c>
      <c r="X694" s="126">
        <v>3.2896721311475399</v>
      </c>
      <c r="Y694" s="126">
        <v>61</v>
      </c>
      <c r="Z694" s="126"/>
      <c r="AA694" s="126">
        <v>0.24590163934426201</v>
      </c>
      <c r="AB694" s="126">
        <v>0.22950819672131101</v>
      </c>
      <c r="AC694" s="126">
        <v>0.16393442622950799</v>
      </c>
      <c r="AD694" s="126">
        <v>0.16393442622950799</v>
      </c>
      <c r="AE694" s="126">
        <v>4.91803278688525E-2</v>
      </c>
      <c r="AF694" s="126">
        <v>9.8360655737704902E-2</v>
      </c>
      <c r="AG694" s="126">
        <v>3.2786885245901599E-2</v>
      </c>
      <c r="AH694" s="126">
        <v>0</v>
      </c>
      <c r="AI694" s="126">
        <v>1.63934426229508E-2</v>
      </c>
      <c r="AJ694" s="126">
        <v>0</v>
      </c>
      <c r="AK694" s="126">
        <v>0</v>
      </c>
      <c r="AL694" s="126">
        <v>0</v>
      </c>
      <c r="AM694" s="126"/>
    </row>
    <row r="695" spans="1:39">
      <c r="A695" s="126" t="s">
        <v>1325</v>
      </c>
      <c r="B695" s="126" t="s">
        <v>1326</v>
      </c>
      <c r="C695" s="126" t="s">
        <v>1712</v>
      </c>
      <c r="D695" s="126" t="s">
        <v>17</v>
      </c>
      <c r="E695" s="126">
        <v>0</v>
      </c>
      <c r="F695" s="126"/>
      <c r="G695" s="126"/>
      <c r="H695" s="126"/>
      <c r="I695" s="126"/>
      <c r="J695" s="126">
        <v>0</v>
      </c>
      <c r="K695" s="126" t="s">
        <v>18</v>
      </c>
      <c r="L695" s="126"/>
      <c r="M695" s="126">
        <v>0</v>
      </c>
      <c r="N695" s="126" t="s">
        <v>18</v>
      </c>
      <c r="O695" s="126"/>
      <c r="P695" s="126">
        <v>0</v>
      </c>
      <c r="Q695" s="126" t="s">
        <v>18</v>
      </c>
      <c r="R695" s="126"/>
      <c r="S695" s="126" t="s">
        <v>18</v>
      </c>
      <c r="T695" s="126" t="s">
        <v>1710</v>
      </c>
      <c r="U695" s="126"/>
      <c r="V695" s="126"/>
      <c r="W695" s="126" t="s">
        <v>28</v>
      </c>
      <c r="X695" s="126">
        <v>3.8558333333333294</v>
      </c>
      <c r="Y695" s="126">
        <v>60</v>
      </c>
      <c r="Z695" s="126"/>
      <c r="AA695" s="126">
        <v>0.76666666666666705</v>
      </c>
      <c r="AB695" s="126">
        <v>0.116666666666667</v>
      </c>
      <c r="AC695" s="126">
        <v>0.05</v>
      </c>
      <c r="AD695" s="126">
        <v>0.05</v>
      </c>
      <c r="AE695" s="126">
        <v>1.6666666666666701E-2</v>
      </c>
      <c r="AF695" s="126">
        <v>0</v>
      </c>
      <c r="AG695" s="126">
        <v>0</v>
      </c>
      <c r="AH695" s="126">
        <v>0</v>
      </c>
      <c r="AI695" s="126">
        <v>0</v>
      </c>
      <c r="AJ695" s="126">
        <v>0</v>
      </c>
      <c r="AK695" s="126">
        <v>0</v>
      </c>
      <c r="AL695" s="126">
        <v>0</v>
      </c>
      <c r="AM695" s="126"/>
    </row>
    <row r="696" spans="1:39">
      <c r="A696" s="126" t="s">
        <v>1327</v>
      </c>
      <c r="B696" s="126" t="s">
        <v>1328</v>
      </c>
      <c r="C696" s="126" t="s">
        <v>1712</v>
      </c>
      <c r="D696" s="126" t="s">
        <v>17</v>
      </c>
      <c r="E696" s="126">
        <v>0</v>
      </c>
      <c r="F696" s="126"/>
      <c r="G696" s="126"/>
      <c r="H696" s="126"/>
      <c r="I696" s="126"/>
      <c r="J696" s="126">
        <v>0</v>
      </c>
      <c r="K696" s="126" t="s">
        <v>18</v>
      </c>
      <c r="L696" s="126"/>
      <c r="M696" s="126">
        <v>0</v>
      </c>
      <c r="N696" s="126" t="s">
        <v>18</v>
      </c>
      <c r="O696" s="126"/>
      <c r="P696" s="126">
        <v>0</v>
      </c>
      <c r="Q696" s="126" t="s">
        <v>18</v>
      </c>
      <c r="R696" s="126"/>
      <c r="S696" s="126" t="s">
        <v>18</v>
      </c>
      <c r="T696" s="126" t="s">
        <v>1710</v>
      </c>
      <c r="U696" s="126"/>
      <c r="V696" s="126"/>
      <c r="W696" s="126" t="s">
        <v>29</v>
      </c>
      <c r="X696" s="126">
        <v>3.7283333333333295</v>
      </c>
      <c r="Y696" s="126">
        <v>60</v>
      </c>
      <c r="Z696" s="126"/>
      <c r="AA696" s="126">
        <v>0.58333333333333304</v>
      </c>
      <c r="AB696" s="126">
        <v>0.21666666666666701</v>
      </c>
      <c r="AC696" s="126">
        <v>8.3333333333333301E-2</v>
      </c>
      <c r="AD696" s="126">
        <v>6.6666666666666693E-2</v>
      </c>
      <c r="AE696" s="126">
        <v>3.3333333333333298E-2</v>
      </c>
      <c r="AF696" s="126">
        <v>0</v>
      </c>
      <c r="AG696" s="126">
        <v>1.6666666666666701E-2</v>
      </c>
      <c r="AH696" s="126">
        <v>0</v>
      </c>
      <c r="AI696" s="126">
        <v>0</v>
      </c>
      <c r="AJ696" s="126">
        <v>0</v>
      </c>
      <c r="AK696" s="126">
        <v>0</v>
      </c>
      <c r="AL696" s="126">
        <v>0</v>
      </c>
      <c r="AM696" s="126"/>
    </row>
    <row r="697" spans="1:39">
      <c r="A697" s="126" t="s">
        <v>1329</v>
      </c>
      <c r="B697" s="126" t="s">
        <v>1330</v>
      </c>
      <c r="C697" s="126" t="s">
        <v>1711</v>
      </c>
      <c r="D697" s="126" t="s">
        <v>17</v>
      </c>
      <c r="E697" s="126">
        <v>0</v>
      </c>
      <c r="F697" s="126"/>
      <c r="G697" s="126"/>
      <c r="H697" s="126"/>
      <c r="I697" s="126"/>
      <c r="J697" s="126">
        <v>0</v>
      </c>
      <c r="K697" s="126" t="s">
        <v>18</v>
      </c>
      <c r="L697" s="126"/>
      <c r="M697" s="126">
        <v>0</v>
      </c>
      <c r="N697" s="126" t="s">
        <v>18</v>
      </c>
      <c r="O697" s="126"/>
      <c r="P697" s="126">
        <v>0</v>
      </c>
      <c r="Q697" s="126" t="s">
        <v>18</v>
      </c>
      <c r="R697" s="126"/>
      <c r="S697" s="126" t="s">
        <v>18</v>
      </c>
      <c r="T697" s="126" t="s">
        <v>1710</v>
      </c>
      <c r="U697" s="126"/>
      <c r="V697" s="126"/>
      <c r="W697" s="126" t="s">
        <v>29</v>
      </c>
      <c r="X697" s="126">
        <v>3.56953846153846</v>
      </c>
      <c r="Y697" s="126">
        <v>65</v>
      </c>
      <c r="Z697" s="126"/>
      <c r="AA697" s="126">
        <v>0.492307692307692</v>
      </c>
      <c r="AB697" s="126">
        <v>0.21538461538461501</v>
      </c>
      <c r="AC697" s="126">
        <v>0.107692307692308</v>
      </c>
      <c r="AD697" s="126">
        <v>0.138461538461538</v>
      </c>
      <c r="AE697" s="126">
        <v>0</v>
      </c>
      <c r="AF697" s="126">
        <v>1.5384615384615399E-2</v>
      </c>
      <c r="AG697" s="126">
        <v>0</v>
      </c>
      <c r="AH697" s="126">
        <v>0</v>
      </c>
      <c r="AI697" s="126">
        <v>3.0769230769230799E-2</v>
      </c>
      <c r="AJ697" s="126">
        <v>0</v>
      </c>
      <c r="AK697" s="126">
        <v>0</v>
      </c>
      <c r="AL697" s="126">
        <v>0</v>
      </c>
      <c r="AM697" s="126"/>
    </row>
    <row r="698" spans="1:39">
      <c r="A698" s="126" t="s">
        <v>1331</v>
      </c>
      <c r="B698" s="126" t="s">
        <v>1332</v>
      </c>
      <c r="C698" s="126" t="s">
        <v>1711</v>
      </c>
      <c r="D698" s="126" t="s">
        <v>17</v>
      </c>
      <c r="E698" s="126">
        <v>0</v>
      </c>
      <c r="F698" s="126"/>
      <c r="G698" s="126"/>
      <c r="H698" s="126"/>
      <c r="I698" s="126"/>
      <c r="J698" s="126">
        <v>0</v>
      </c>
      <c r="K698" s="126" t="s">
        <v>18</v>
      </c>
      <c r="L698" s="126"/>
      <c r="M698" s="126">
        <v>0</v>
      </c>
      <c r="N698" s="126" t="s">
        <v>18</v>
      </c>
      <c r="O698" s="126"/>
      <c r="P698" s="126">
        <v>0</v>
      </c>
      <c r="Q698" s="126" t="s">
        <v>18</v>
      </c>
      <c r="R698" s="126"/>
      <c r="S698" s="126" t="s">
        <v>18</v>
      </c>
      <c r="T698" s="126" t="s">
        <v>1710</v>
      </c>
      <c r="U698" s="126"/>
      <c r="V698" s="126"/>
      <c r="W698" s="126" t="s">
        <v>29</v>
      </c>
      <c r="X698" s="126">
        <v>3.7598360655737695</v>
      </c>
      <c r="Y698" s="126">
        <v>61</v>
      </c>
      <c r="Z698" s="126"/>
      <c r="AA698" s="126">
        <v>0.73770491803278704</v>
      </c>
      <c r="AB698" s="126">
        <v>0.114754098360656</v>
      </c>
      <c r="AC698" s="126">
        <v>4.91803278688525E-2</v>
      </c>
      <c r="AD698" s="126">
        <v>4.91803278688525E-2</v>
      </c>
      <c r="AE698" s="126">
        <v>1.63934426229508E-2</v>
      </c>
      <c r="AF698" s="126">
        <v>0</v>
      </c>
      <c r="AG698" s="126">
        <v>1.63934426229508E-2</v>
      </c>
      <c r="AH698" s="126">
        <v>0</v>
      </c>
      <c r="AI698" s="126">
        <v>1.63934426229508E-2</v>
      </c>
      <c r="AJ698" s="126">
        <v>0</v>
      </c>
      <c r="AK698" s="126">
        <v>0</v>
      </c>
      <c r="AL698" s="126">
        <v>0</v>
      </c>
      <c r="AM698" s="126"/>
    </row>
    <row r="699" spans="1:39">
      <c r="A699" s="126" t="s">
        <v>1333</v>
      </c>
      <c r="B699" s="126" t="s">
        <v>1334</v>
      </c>
      <c r="C699" s="126" t="s">
        <v>1714</v>
      </c>
      <c r="D699" s="126" t="s">
        <v>17</v>
      </c>
      <c r="E699" s="126">
        <v>0</v>
      </c>
      <c r="F699" s="126"/>
      <c r="G699" s="126"/>
      <c r="H699" s="126"/>
      <c r="I699" s="126"/>
      <c r="J699" s="126">
        <v>0</v>
      </c>
      <c r="K699" s="126" t="s">
        <v>18</v>
      </c>
      <c r="L699" s="126"/>
      <c r="M699" s="126">
        <v>0</v>
      </c>
      <c r="N699" s="126" t="s">
        <v>18</v>
      </c>
      <c r="O699" s="126"/>
      <c r="P699" s="126">
        <v>0</v>
      </c>
      <c r="Q699" s="126" t="s">
        <v>18</v>
      </c>
      <c r="R699" s="126"/>
      <c r="S699" s="126" t="s">
        <v>18</v>
      </c>
      <c r="T699" s="126" t="s">
        <v>1710</v>
      </c>
      <c r="U699" s="126"/>
      <c r="V699" s="126"/>
      <c r="W699" s="126" t="s">
        <v>28</v>
      </c>
      <c r="X699" s="126">
        <v>3.9223333333333295</v>
      </c>
      <c r="Y699" s="126">
        <v>60</v>
      </c>
      <c r="Z699" s="126"/>
      <c r="AA699" s="126">
        <v>0.86666666666666703</v>
      </c>
      <c r="AB699" s="126">
        <v>8.3333333333333301E-2</v>
      </c>
      <c r="AC699" s="126">
        <v>3.3333333333333298E-2</v>
      </c>
      <c r="AD699" s="126">
        <v>0</v>
      </c>
      <c r="AE699" s="126">
        <v>0</v>
      </c>
      <c r="AF699" s="126">
        <v>1.6666666666666701E-2</v>
      </c>
      <c r="AG699" s="126">
        <v>0</v>
      </c>
      <c r="AH699" s="126">
        <v>0</v>
      </c>
      <c r="AI699" s="126">
        <v>0</v>
      </c>
      <c r="AJ699" s="126">
        <v>0</v>
      </c>
      <c r="AK699" s="126">
        <v>0</v>
      </c>
      <c r="AL699" s="126">
        <v>0</v>
      </c>
      <c r="AM699" s="126"/>
    </row>
    <row r="700" spans="1:39">
      <c r="A700" s="126" t="s">
        <v>1335</v>
      </c>
      <c r="B700" s="126" t="s">
        <v>1336</v>
      </c>
      <c r="C700" s="126" t="s">
        <v>1711</v>
      </c>
      <c r="D700" s="126" t="s">
        <v>17</v>
      </c>
      <c r="E700" s="126">
        <v>0</v>
      </c>
      <c r="F700" s="126"/>
      <c r="G700" s="126"/>
      <c r="H700" s="126"/>
      <c r="I700" s="126"/>
      <c r="J700" s="126">
        <v>0</v>
      </c>
      <c r="K700" s="126" t="s">
        <v>18</v>
      </c>
      <c r="L700" s="126"/>
      <c r="M700" s="126">
        <v>0</v>
      </c>
      <c r="N700" s="126" t="s">
        <v>18</v>
      </c>
      <c r="O700" s="126"/>
      <c r="P700" s="126">
        <v>0</v>
      </c>
      <c r="Q700" s="126" t="s">
        <v>18</v>
      </c>
      <c r="R700" s="126"/>
      <c r="S700" s="126" t="s">
        <v>18</v>
      </c>
      <c r="T700" s="126" t="s">
        <v>1710</v>
      </c>
      <c r="U700" s="126"/>
      <c r="V700" s="126"/>
      <c r="W700" s="126" t="s">
        <v>33</v>
      </c>
      <c r="X700" s="126">
        <v>2.3771739130434799</v>
      </c>
      <c r="Y700" s="126">
        <v>46</v>
      </c>
      <c r="Z700" s="126"/>
      <c r="AA700" s="126">
        <v>0.34782608695652201</v>
      </c>
      <c r="AB700" s="126">
        <v>8.6956521739130405E-2</v>
      </c>
      <c r="AC700" s="126">
        <v>2.1739130434782601E-2</v>
      </c>
      <c r="AD700" s="126">
        <v>8.6956521739130405E-2</v>
      </c>
      <c r="AE700" s="126">
        <v>6.5217391304347797E-2</v>
      </c>
      <c r="AF700" s="126">
        <v>2.1739130434782601E-2</v>
      </c>
      <c r="AG700" s="126">
        <v>4.3478260869565202E-2</v>
      </c>
      <c r="AH700" s="126">
        <v>2.1739130434782601E-2</v>
      </c>
      <c r="AI700" s="126">
        <v>4.3478260869565202E-2</v>
      </c>
      <c r="AJ700" s="126">
        <v>0.26086956521739102</v>
      </c>
      <c r="AK700" s="126">
        <v>0</v>
      </c>
      <c r="AL700" s="126">
        <v>0</v>
      </c>
      <c r="AM700" s="126"/>
    </row>
    <row r="701" spans="1:39">
      <c r="A701" s="126" t="s">
        <v>1337</v>
      </c>
      <c r="B701" s="126" t="s">
        <v>1338</v>
      </c>
      <c r="C701" s="126" t="s">
        <v>1711</v>
      </c>
      <c r="D701" s="126" t="s">
        <v>17</v>
      </c>
      <c r="E701" s="126">
        <v>0</v>
      </c>
      <c r="F701" s="126"/>
      <c r="G701" s="126"/>
      <c r="H701" s="126"/>
      <c r="I701" s="126"/>
      <c r="J701" s="126">
        <v>0</v>
      </c>
      <c r="K701" s="126" t="s">
        <v>18</v>
      </c>
      <c r="L701" s="126"/>
      <c r="M701" s="126">
        <v>0</v>
      </c>
      <c r="N701" s="126" t="s">
        <v>18</v>
      </c>
      <c r="O701" s="126"/>
      <c r="P701" s="126">
        <v>0</v>
      </c>
      <c r="Q701" s="126" t="s">
        <v>18</v>
      </c>
      <c r="R701" s="126"/>
      <c r="S701" s="126" t="s">
        <v>18</v>
      </c>
      <c r="T701" s="126" t="s">
        <v>1710</v>
      </c>
      <c r="U701" s="126"/>
      <c r="V701" s="126"/>
      <c r="W701" s="126" t="s">
        <v>30</v>
      </c>
      <c r="X701" s="126">
        <v>3.4854545454545498</v>
      </c>
      <c r="Y701" s="126">
        <v>22</v>
      </c>
      <c r="Z701" s="126"/>
      <c r="AA701" s="126">
        <v>0.54545454545454497</v>
      </c>
      <c r="AB701" s="126">
        <v>0.13636363636363599</v>
      </c>
      <c r="AC701" s="126">
        <v>4.5454545454545497E-2</v>
      </c>
      <c r="AD701" s="126">
        <v>0.13636363636363599</v>
      </c>
      <c r="AE701" s="126">
        <v>9.0909090909090898E-2</v>
      </c>
      <c r="AF701" s="126">
        <v>0</v>
      </c>
      <c r="AG701" s="126">
        <v>0</v>
      </c>
      <c r="AH701" s="126">
        <v>0</v>
      </c>
      <c r="AI701" s="126">
        <v>0</v>
      </c>
      <c r="AJ701" s="126">
        <v>4.5454545454545497E-2</v>
      </c>
      <c r="AK701" s="126">
        <v>0</v>
      </c>
      <c r="AL701" s="126">
        <v>0</v>
      </c>
      <c r="AM701" s="126"/>
    </row>
    <row r="702" spans="1:39">
      <c r="A702" s="126" t="s">
        <v>1339</v>
      </c>
      <c r="B702" s="126" t="s">
        <v>1340</v>
      </c>
      <c r="C702" s="126" t="s">
        <v>1711</v>
      </c>
      <c r="D702" s="126" t="s">
        <v>17</v>
      </c>
      <c r="E702" s="126">
        <v>0</v>
      </c>
      <c r="F702" s="126"/>
      <c r="G702" s="126"/>
      <c r="H702" s="126"/>
      <c r="I702" s="126"/>
      <c r="J702" s="126">
        <v>0</v>
      </c>
      <c r="K702" s="126" t="s">
        <v>18</v>
      </c>
      <c r="L702" s="126"/>
      <c r="M702" s="126">
        <v>0</v>
      </c>
      <c r="N702" s="126" t="s">
        <v>18</v>
      </c>
      <c r="O702" s="126"/>
      <c r="P702" s="126">
        <v>0</v>
      </c>
      <c r="Q702" s="126" t="s">
        <v>18</v>
      </c>
      <c r="R702" s="126"/>
      <c r="S702" s="126" t="s">
        <v>18</v>
      </c>
      <c r="T702" s="126" t="s">
        <v>1710</v>
      </c>
      <c r="U702" s="126"/>
      <c r="V702" s="126"/>
      <c r="W702" s="126" t="s">
        <v>28</v>
      </c>
      <c r="X702" s="126">
        <v>4</v>
      </c>
      <c r="Y702" s="126">
        <v>3</v>
      </c>
      <c r="Z702" s="126"/>
      <c r="AA702" s="126">
        <v>1</v>
      </c>
      <c r="AB702" s="126">
        <v>0</v>
      </c>
      <c r="AC702" s="126">
        <v>0</v>
      </c>
      <c r="AD702" s="126">
        <v>0</v>
      </c>
      <c r="AE702" s="126">
        <v>0</v>
      </c>
      <c r="AF702" s="126">
        <v>0</v>
      </c>
      <c r="AG702" s="126">
        <v>0</v>
      </c>
      <c r="AH702" s="126">
        <v>0</v>
      </c>
      <c r="AI702" s="126">
        <v>0</v>
      </c>
      <c r="AJ702" s="126">
        <v>0</v>
      </c>
      <c r="AK702" s="126">
        <v>0</v>
      </c>
      <c r="AL702" s="126">
        <v>0</v>
      </c>
      <c r="AM702" s="126"/>
    </row>
    <row r="703" spans="1:39">
      <c r="A703" s="126" t="s">
        <v>24</v>
      </c>
      <c r="B703" s="126" t="s">
        <v>1341</v>
      </c>
      <c r="C703" s="126" t="s">
        <v>1711</v>
      </c>
      <c r="D703" s="126" t="s">
        <v>17</v>
      </c>
      <c r="E703" s="126">
        <v>2</v>
      </c>
      <c r="F703" s="126">
        <v>2.665</v>
      </c>
      <c r="G703" s="126">
        <v>1</v>
      </c>
      <c r="H703" s="126">
        <v>0</v>
      </c>
      <c r="I703" s="126">
        <v>0</v>
      </c>
      <c r="J703" s="126">
        <v>0</v>
      </c>
      <c r="K703" s="126" t="s">
        <v>18</v>
      </c>
      <c r="L703" s="126"/>
      <c r="M703" s="126">
        <v>0</v>
      </c>
      <c r="N703" s="126" t="s">
        <v>18</v>
      </c>
      <c r="O703" s="126"/>
      <c r="P703" s="126">
        <v>2</v>
      </c>
      <c r="Q703" s="126" t="s">
        <v>32</v>
      </c>
      <c r="R703" s="126">
        <v>2.665</v>
      </c>
      <c r="S703" s="126" t="s">
        <v>18</v>
      </c>
      <c r="T703" s="126" t="s">
        <v>1710</v>
      </c>
      <c r="U703" s="126"/>
      <c r="V703" s="126"/>
      <c r="W703" s="126" t="s">
        <v>31</v>
      </c>
      <c r="X703" s="126">
        <v>2.8666926070038894</v>
      </c>
      <c r="Y703" s="126">
        <v>257</v>
      </c>
      <c r="Z703" s="126">
        <v>2</v>
      </c>
      <c r="AA703" s="126">
        <v>0.37743190661478598</v>
      </c>
      <c r="AB703" s="126">
        <v>0.124513618677043</v>
      </c>
      <c r="AC703" s="126">
        <v>6.6147859922179003E-2</v>
      </c>
      <c r="AD703" s="126">
        <v>0.11284046692607</v>
      </c>
      <c r="AE703" s="126">
        <v>4.66926070038911E-2</v>
      </c>
      <c r="AF703" s="126">
        <v>1.94552529182879E-2</v>
      </c>
      <c r="AG703" s="126">
        <v>5.0583657587548597E-2</v>
      </c>
      <c r="AH703" s="126">
        <v>7.0038910505836605E-2</v>
      </c>
      <c r="AI703" s="126">
        <v>8.1712062256809298E-2</v>
      </c>
      <c r="AJ703" s="126">
        <v>3.5019455252918302E-2</v>
      </c>
      <c r="AK703" s="126">
        <v>0</v>
      </c>
      <c r="AL703" s="126">
        <v>0</v>
      </c>
      <c r="AM703" s="126"/>
    </row>
    <row r="704" spans="1:39">
      <c r="A704" s="126" t="s">
        <v>1342</v>
      </c>
      <c r="B704" s="126" t="s">
        <v>1343</v>
      </c>
      <c r="C704" s="126" t="s">
        <v>1714</v>
      </c>
      <c r="D704" s="126" t="s">
        <v>17</v>
      </c>
      <c r="E704" s="126">
        <v>3</v>
      </c>
      <c r="F704" s="126">
        <v>2</v>
      </c>
      <c r="G704" s="126">
        <v>0.5</v>
      </c>
      <c r="H704" s="126">
        <v>0.5</v>
      </c>
      <c r="I704" s="126">
        <v>0</v>
      </c>
      <c r="J704" s="126">
        <v>0</v>
      </c>
      <c r="K704" s="126" t="s">
        <v>18</v>
      </c>
      <c r="L704" s="126"/>
      <c r="M704" s="126">
        <v>0</v>
      </c>
      <c r="N704" s="126" t="s">
        <v>18</v>
      </c>
      <c r="O704" s="126"/>
      <c r="P704" s="126">
        <v>2</v>
      </c>
      <c r="Q704" s="126" t="s">
        <v>21</v>
      </c>
      <c r="R704" s="126">
        <v>2</v>
      </c>
      <c r="S704" s="126" t="s">
        <v>18</v>
      </c>
      <c r="T704" s="126" t="s">
        <v>1715</v>
      </c>
      <c r="U704" s="126">
        <v>0</v>
      </c>
      <c r="V704" s="126"/>
      <c r="W704" s="126" t="s">
        <v>32</v>
      </c>
      <c r="X704" s="126">
        <v>2.8168380952380998</v>
      </c>
      <c r="Y704" s="126">
        <v>525</v>
      </c>
      <c r="Z704" s="126">
        <v>3</v>
      </c>
      <c r="AA704" s="126">
        <v>0.314285714285714</v>
      </c>
      <c r="AB704" s="126">
        <v>0.04</v>
      </c>
      <c r="AC704" s="126">
        <v>9.5238095238095205E-2</v>
      </c>
      <c r="AD704" s="126">
        <v>0.15809523809523801</v>
      </c>
      <c r="AE704" s="126">
        <v>5.9047619047619099E-2</v>
      </c>
      <c r="AF704" s="126">
        <v>9.5238095238095205E-2</v>
      </c>
      <c r="AG704" s="126">
        <v>8.7619047619047596E-2</v>
      </c>
      <c r="AH704" s="126">
        <v>5.14285714285714E-2</v>
      </c>
      <c r="AI704" s="126">
        <v>3.04761904761905E-2</v>
      </c>
      <c r="AJ704" s="126">
        <v>6.0952380952381001E-2</v>
      </c>
      <c r="AK704" s="126">
        <v>7.619047619047619E-3</v>
      </c>
      <c r="AL704" s="126">
        <v>0</v>
      </c>
      <c r="AM704" s="126"/>
    </row>
    <row r="705" spans="1:39">
      <c r="A705" s="126" t="s">
        <v>1344</v>
      </c>
      <c r="B705" s="126" t="s">
        <v>1345</v>
      </c>
      <c r="C705" s="126" t="s">
        <v>1711</v>
      </c>
      <c r="D705" s="126" t="s">
        <v>17</v>
      </c>
      <c r="E705" s="126">
        <v>5</v>
      </c>
      <c r="F705" s="126">
        <v>0.44333333333333302</v>
      </c>
      <c r="G705" s="126">
        <v>0.33333333333333298</v>
      </c>
      <c r="H705" s="126">
        <v>0.33333333333333298</v>
      </c>
      <c r="I705" s="126">
        <v>0.33333333333333298</v>
      </c>
      <c r="J705" s="126">
        <v>0</v>
      </c>
      <c r="K705" s="126" t="s">
        <v>18</v>
      </c>
      <c r="L705" s="126"/>
      <c r="M705" s="126">
        <v>1</v>
      </c>
      <c r="N705" s="126" t="s">
        <v>25</v>
      </c>
      <c r="O705" s="126" t="s">
        <v>1715</v>
      </c>
      <c r="P705" s="126">
        <v>2</v>
      </c>
      <c r="Q705" s="126" t="s">
        <v>25</v>
      </c>
      <c r="R705" s="126">
        <v>1.165</v>
      </c>
      <c r="S705" s="126" t="s">
        <v>18</v>
      </c>
      <c r="T705" s="126" t="s">
        <v>1712</v>
      </c>
      <c r="U705" s="126">
        <v>0</v>
      </c>
      <c r="V705" s="126"/>
      <c r="W705" s="126" t="s">
        <v>21</v>
      </c>
      <c r="X705" s="126">
        <v>2.02941176470588</v>
      </c>
      <c r="Y705" s="126">
        <v>170</v>
      </c>
      <c r="Z705" s="126">
        <v>5</v>
      </c>
      <c r="AA705" s="126">
        <v>0.11764705882352899</v>
      </c>
      <c r="AB705" s="126">
        <v>4.11764705882353E-2</v>
      </c>
      <c r="AC705" s="126">
        <v>8.2352941176470615E-2</v>
      </c>
      <c r="AD705" s="126">
        <v>9.41176470588235E-2</v>
      </c>
      <c r="AE705" s="126">
        <v>8.8235294117647106E-2</v>
      </c>
      <c r="AF705" s="126">
        <v>4.7058823529411799E-2</v>
      </c>
      <c r="AG705" s="126">
        <v>0.20588235294117599</v>
      </c>
      <c r="AH705" s="126">
        <v>8.2352941176470615E-2</v>
      </c>
      <c r="AI705" s="126">
        <v>0.14705882352941199</v>
      </c>
      <c r="AJ705" s="126">
        <v>8.8235294117647106E-2</v>
      </c>
      <c r="AK705" s="126">
        <v>5.8823529411764696E-3</v>
      </c>
      <c r="AL705" s="126">
        <v>0</v>
      </c>
      <c r="AM705" s="126"/>
    </row>
    <row r="706" spans="1:39">
      <c r="A706" s="126" t="s">
        <v>1346</v>
      </c>
      <c r="B706" s="126" t="s">
        <v>1347</v>
      </c>
      <c r="C706" s="126" t="s">
        <v>1711</v>
      </c>
      <c r="D706" s="126" t="s">
        <v>17</v>
      </c>
      <c r="E706" s="126">
        <v>0</v>
      </c>
      <c r="F706" s="126"/>
      <c r="G706" s="126"/>
      <c r="H706" s="126"/>
      <c r="I706" s="126"/>
      <c r="J706" s="126">
        <v>0</v>
      </c>
      <c r="K706" s="126" t="s">
        <v>18</v>
      </c>
      <c r="L706" s="126"/>
      <c r="M706" s="126">
        <v>0</v>
      </c>
      <c r="N706" s="126" t="s">
        <v>18</v>
      </c>
      <c r="O706" s="126"/>
      <c r="P706" s="126">
        <v>0</v>
      </c>
      <c r="Q706" s="126" t="s">
        <v>18</v>
      </c>
      <c r="R706" s="126"/>
      <c r="S706" s="126" t="s">
        <v>18</v>
      </c>
      <c r="T706" s="126" t="s">
        <v>1710</v>
      </c>
      <c r="U706" s="126"/>
      <c r="V706" s="126"/>
      <c r="W706" s="126" t="s">
        <v>21</v>
      </c>
      <c r="X706" s="126">
        <v>1.7946153846153801</v>
      </c>
      <c r="Y706" s="126">
        <v>13</v>
      </c>
      <c r="Z706" s="126"/>
      <c r="AA706" s="126">
        <v>0</v>
      </c>
      <c r="AB706" s="126">
        <v>0</v>
      </c>
      <c r="AC706" s="126">
        <v>0.15384615384615399</v>
      </c>
      <c r="AD706" s="126">
        <v>0.230769230769231</v>
      </c>
      <c r="AE706" s="126">
        <v>7.69230769230769E-2</v>
      </c>
      <c r="AF706" s="126">
        <v>0</v>
      </c>
      <c r="AG706" s="126">
        <v>0.15384615384615399</v>
      </c>
      <c r="AH706" s="126">
        <v>7.69230769230769E-2</v>
      </c>
      <c r="AI706" s="126">
        <v>0.15384615384615399</v>
      </c>
      <c r="AJ706" s="126">
        <v>0.15384615384615399</v>
      </c>
      <c r="AK706" s="126">
        <v>0</v>
      </c>
      <c r="AL706" s="126">
        <v>0</v>
      </c>
      <c r="AM706" s="126"/>
    </row>
    <row r="707" spans="1:39">
      <c r="A707" s="126" t="s">
        <v>1348</v>
      </c>
      <c r="B707" s="126" t="s">
        <v>1349</v>
      </c>
      <c r="C707" s="126" t="s">
        <v>1711</v>
      </c>
      <c r="D707" s="126" t="s">
        <v>17</v>
      </c>
      <c r="E707" s="126">
        <v>420</v>
      </c>
      <c r="F707" s="126">
        <v>1.4126118355381201</v>
      </c>
      <c r="G707" s="126">
        <v>0.64569536423841101</v>
      </c>
      <c r="H707" s="126">
        <v>0.31788079470198699</v>
      </c>
      <c r="I707" s="126">
        <v>3.6423841059602703E-2</v>
      </c>
      <c r="J707" s="126">
        <v>11</v>
      </c>
      <c r="K707" s="126" t="s">
        <v>21</v>
      </c>
      <c r="L707" s="126" t="s">
        <v>1914</v>
      </c>
      <c r="M707" s="126">
        <v>68</v>
      </c>
      <c r="N707" s="126" t="s">
        <v>32</v>
      </c>
      <c r="O707" s="126" t="s">
        <v>1915</v>
      </c>
      <c r="P707" s="126">
        <v>241</v>
      </c>
      <c r="Q707" s="126" t="s">
        <v>21</v>
      </c>
      <c r="R707" s="126">
        <v>1.57128630705394</v>
      </c>
      <c r="S707" s="126" t="s">
        <v>21</v>
      </c>
      <c r="T707" s="126" t="s">
        <v>1985</v>
      </c>
      <c r="U707" s="126">
        <v>1.8167032967033001</v>
      </c>
      <c r="V707" s="126"/>
      <c r="W707" s="126" t="s">
        <v>33</v>
      </c>
      <c r="X707" s="126">
        <v>2.4353935376967701</v>
      </c>
      <c r="Y707" s="126">
        <v>6035</v>
      </c>
      <c r="Z707" s="126">
        <v>421</v>
      </c>
      <c r="AA707" s="126">
        <v>0.20811930405965201</v>
      </c>
      <c r="AB707" s="126">
        <v>7.0422535211267595E-2</v>
      </c>
      <c r="AC707" s="126">
        <v>7.5559237779618899E-2</v>
      </c>
      <c r="AD707" s="126">
        <v>0.15990057995029</v>
      </c>
      <c r="AE707" s="126">
        <v>6.4291632145816097E-2</v>
      </c>
      <c r="AF707" s="126">
        <v>4.5898922949461497E-2</v>
      </c>
      <c r="AG707" s="126">
        <v>0.13239436619718301</v>
      </c>
      <c r="AH707" s="126">
        <v>6.7439933719966899E-2</v>
      </c>
      <c r="AI707" s="126">
        <v>0.115492957746479</v>
      </c>
      <c r="AJ707" s="126">
        <v>5.1035625517812801E-2</v>
      </c>
      <c r="AK707" s="126">
        <v>1.15990057995029E-3</v>
      </c>
      <c r="AL707" s="126">
        <v>0</v>
      </c>
      <c r="AM707" s="126"/>
    </row>
    <row r="708" spans="1:39">
      <c r="A708" s="126" t="s">
        <v>1350</v>
      </c>
      <c r="B708" s="126" t="s">
        <v>1351</v>
      </c>
      <c r="C708" s="126" t="s">
        <v>1711</v>
      </c>
      <c r="D708" s="126" t="s">
        <v>17</v>
      </c>
      <c r="E708" s="126">
        <v>1</v>
      </c>
      <c r="F708" s="126">
        <v>0</v>
      </c>
      <c r="G708" s="126">
        <v>0</v>
      </c>
      <c r="H708" s="126">
        <v>1</v>
      </c>
      <c r="I708" s="126">
        <v>0</v>
      </c>
      <c r="J708" s="126">
        <v>0</v>
      </c>
      <c r="K708" s="126" t="s">
        <v>18</v>
      </c>
      <c r="L708" s="126"/>
      <c r="M708" s="126">
        <v>0</v>
      </c>
      <c r="N708" s="126" t="s">
        <v>18</v>
      </c>
      <c r="O708" s="126"/>
      <c r="P708" s="126">
        <v>1</v>
      </c>
      <c r="Q708" s="126" t="s">
        <v>18</v>
      </c>
      <c r="R708" s="126">
        <v>0</v>
      </c>
      <c r="S708" s="126" t="s">
        <v>18</v>
      </c>
      <c r="T708" s="126" t="s">
        <v>1710</v>
      </c>
      <c r="U708" s="126"/>
      <c r="V708" s="126"/>
      <c r="W708" s="126" t="s">
        <v>30</v>
      </c>
      <c r="X708" s="126">
        <v>3.21</v>
      </c>
      <c r="Y708" s="126">
        <v>54</v>
      </c>
      <c r="Z708" s="126">
        <v>1</v>
      </c>
      <c r="AA708" s="126">
        <v>0.38888888888888906</v>
      </c>
      <c r="AB708" s="126">
        <v>0.12962962962963001</v>
      </c>
      <c r="AC708" s="126">
        <v>0.148148148148148</v>
      </c>
      <c r="AD708" s="126">
        <v>0.148148148148148</v>
      </c>
      <c r="AE708" s="126">
        <v>5.5555555555555601E-2</v>
      </c>
      <c r="AF708" s="126">
        <v>0</v>
      </c>
      <c r="AG708" s="126">
        <v>3.7037037037037E-2</v>
      </c>
      <c r="AH708" s="126">
        <v>1.85185185185185E-2</v>
      </c>
      <c r="AI708" s="126">
        <v>3.7037037037037E-2</v>
      </c>
      <c r="AJ708" s="126">
        <v>1.85185185185185E-2</v>
      </c>
      <c r="AK708" s="126">
        <v>0</v>
      </c>
      <c r="AL708" s="126">
        <v>0</v>
      </c>
      <c r="AM708" s="126"/>
    </row>
    <row r="709" spans="1:39">
      <c r="A709" s="126" t="s">
        <v>1352</v>
      </c>
      <c r="B709" s="126" t="s">
        <v>1353</v>
      </c>
      <c r="C709" s="126" t="s">
        <v>1711</v>
      </c>
      <c r="D709" s="126" t="s">
        <v>17</v>
      </c>
      <c r="E709" s="126">
        <v>19</v>
      </c>
      <c r="F709" s="126">
        <v>1.03</v>
      </c>
      <c r="G709" s="126">
        <v>0.45454545454545497</v>
      </c>
      <c r="H709" s="126">
        <v>0.54545454545454497</v>
      </c>
      <c r="I709" s="126">
        <v>0</v>
      </c>
      <c r="J709" s="126">
        <v>0</v>
      </c>
      <c r="K709" s="126" t="s">
        <v>18</v>
      </c>
      <c r="L709" s="126"/>
      <c r="M709" s="126">
        <v>4</v>
      </c>
      <c r="N709" s="126" t="s">
        <v>25</v>
      </c>
      <c r="O709" s="126" t="s">
        <v>1916</v>
      </c>
      <c r="P709" s="126">
        <v>9</v>
      </c>
      <c r="Q709" s="126" t="s">
        <v>25</v>
      </c>
      <c r="R709" s="126">
        <v>1.2588888888888901</v>
      </c>
      <c r="S709" s="126" t="s">
        <v>31</v>
      </c>
      <c r="T709" s="126" t="s">
        <v>1844</v>
      </c>
      <c r="U709" s="126">
        <v>3.11</v>
      </c>
      <c r="V709" s="126"/>
      <c r="W709" s="126" t="s">
        <v>33</v>
      </c>
      <c r="X709" s="126">
        <v>2.4302288329519501</v>
      </c>
      <c r="Y709" s="126">
        <v>437</v>
      </c>
      <c r="Z709" s="126">
        <v>20</v>
      </c>
      <c r="AA709" s="126">
        <v>0.16018306636155599</v>
      </c>
      <c r="AB709" s="126">
        <v>8.2379862700228804E-2</v>
      </c>
      <c r="AC709" s="126">
        <v>0.11212814645308899</v>
      </c>
      <c r="AD709" s="126">
        <v>0.15102974828375301</v>
      </c>
      <c r="AE709" s="126">
        <v>9.6109839816933607E-2</v>
      </c>
      <c r="AF709" s="126">
        <v>5.9496567505720799E-2</v>
      </c>
      <c r="AG709" s="126">
        <v>0.105263157894737</v>
      </c>
      <c r="AH709" s="126">
        <v>5.4919908466819198E-2</v>
      </c>
      <c r="AI709" s="126">
        <v>0.100686498855835</v>
      </c>
      <c r="AJ709" s="126">
        <v>6.8649885583524001E-2</v>
      </c>
      <c r="AK709" s="126">
        <v>0</v>
      </c>
      <c r="AL709" s="126">
        <v>0</v>
      </c>
      <c r="AM709" s="126"/>
    </row>
    <row r="710" spans="1:39">
      <c r="A710" s="126" t="s">
        <v>1354</v>
      </c>
      <c r="B710" s="126" t="s">
        <v>1355</v>
      </c>
      <c r="C710" s="126" t="s">
        <v>1711</v>
      </c>
      <c r="D710" s="126" t="s">
        <v>17</v>
      </c>
      <c r="E710" s="126">
        <v>0</v>
      </c>
      <c r="F710" s="126"/>
      <c r="G710" s="126"/>
      <c r="H710" s="126"/>
      <c r="I710" s="126"/>
      <c r="J710" s="126">
        <v>0</v>
      </c>
      <c r="K710" s="126" t="s">
        <v>18</v>
      </c>
      <c r="L710" s="126"/>
      <c r="M710" s="126">
        <v>0</v>
      </c>
      <c r="N710" s="126" t="s">
        <v>18</v>
      </c>
      <c r="O710" s="126"/>
      <c r="P710" s="126">
        <v>0</v>
      </c>
      <c r="Q710" s="126" t="s">
        <v>18</v>
      </c>
      <c r="R710" s="126"/>
      <c r="S710" s="126" t="s">
        <v>18</v>
      </c>
      <c r="T710" s="126" t="s">
        <v>1710</v>
      </c>
      <c r="U710" s="126"/>
      <c r="V710" s="126"/>
      <c r="W710" s="126" t="s">
        <v>25</v>
      </c>
      <c r="X710" s="126">
        <v>1.11083333333333</v>
      </c>
      <c r="Y710" s="126">
        <v>12</v>
      </c>
      <c r="Z710" s="126"/>
      <c r="AA710" s="126">
        <v>8.3333333333333301E-2</v>
      </c>
      <c r="AB710" s="126">
        <v>8.3333333333333301E-2</v>
      </c>
      <c r="AC710" s="126">
        <v>8.3333333333333301E-2</v>
      </c>
      <c r="AD710" s="126">
        <v>0</v>
      </c>
      <c r="AE710" s="126">
        <v>0</v>
      </c>
      <c r="AF710" s="126">
        <v>8.3333333333333301E-2</v>
      </c>
      <c r="AG710" s="126">
        <v>0</v>
      </c>
      <c r="AH710" s="126">
        <v>0</v>
      </c>
      <c r="AI710" s="126">
        <v>0.16666666666666699</v>
      </c>
      <c r="AJ710" s="126">
        <v>0.5</v>
      </c>
      <c r="AK710" s="126">
        <v>0</v>
      </c>
      <c r="AL710" s="126">
        <v>0</v>
      </c>
      <c r="AM710" s="126"/>
    </row>
    <row r="711" spans="1:39">
      <c r="A711" s="126" t="s">
        <v>1356</v>
      </c>
      <c r="B711" s="126" t="s">
        <v>1357</v>
      </c>
      <c r="C711" s="126" t="s">
        <v>1711</v>
      </c>
      <c r="D711" s="126" t="s">
        <v>17</v>
      </c>
      <c r="E711" s="126">
        <v>13</v>
      </c>
      <c r="F711" s="126">
        <v>1.9339999999999999</v>
      </c>
      <c r="G711" s="126">
        <v>0.6</v>
      </c>
      <c r="H711" s="126">
        <v>0.2</v>
      </c>
      <c r="I711" s="126">
        <v>0.2</v>
      </c>
      <c r="J711" s="126">
        <v>1</v>
      </c>
      <c r="K711" s="126" t="s">
        <v>21</v>
      </c>
      <c r="L711" s="126" t="s">
        <v>1874</v>
      </c>
      <c r="M711" s="126">
        <v>0</v>
      </c>
      <c r="N711" s="126" t="s">
        <v>18</v>
      </c>
      <c r="O711" s="126"/>
      <c r="P711" s="126">
        <v>5</v>
      </c>
      <c r="Q711" s="126" t="s">
        <v>21</v>
      </c>
      <c r="R711" s="126">
        <v>2.1339999999999999</v>
      </c>
      <c r="S711" s="126" t="s">
        <v>33</v>
      </c>
      <c r="T711" s="126" t="s">
        <v>1966</v>
      </c>
      <c r="U711" s="126">
        <v>2.28571428571429</v>
      </c>
      <c r="V711" s="126"/>
      <c r="W711" s="126" t="s">
        <v>33</v>
      </c>
      <c r="X711" s="126">
        <v>2.3515197568389099</v>
      </c>
      <c r="Y711" s="126">
        <v>329</v>
      </c>
      <c r="Z711" s="126">
        <v>13</v>
      </c>
      <c r="AA711" s="126">
        <v>0.19148936170212799</v>
      </c>
      <c r="AB711" s="126">
        <v>7.29483282674772E-2</v>
      </c>
      <c r="AC711" s="126">
        <v>6.6869300911854099E-2</v>
      </c>
      <c r="AD711" s="126">
        <v>9.1185410334346489E-2</v>
      </c>
      <c r="AE711" s="126">
        <v>6.0790273556230998E-2</v>
      </c>
      <c r="AF711" s="126">
        <v>8.2066869300911893E-2</v>
      </c>
      <c r="AG711" s="126">
        <v>0.20972644376899699</v>
      </c>
      <c r="AH711" s="126">
        <v>4.2553191489361701E-2</v>
      </c>
      <c r="AI711" s="126">
        <v>8.2066869300911893E-2</v>
      </c>
      <c r="AJ711" s="126">
        <v>8.2066869300911893E-2</v>
      </c>
      <c r="AK711" s="126">
        <v>3.0395136778115501E-3</v>
      </c>
      <c r="AL711" s="126">
        <v>0</v>
      </c>
      <c r="AM711" s="126"/>
    </row>
    <row r="712" spans="1:39">
      <c r="A712" s="126" t="s">
        <v>1358</v>
      </c>
      <c r="B712" s="126" t="s">
        <v>1359</v>
      </c>
      <c r="C712" s="126" t="s">
        <v>1711</v>
      </c>
      <c r="D712" s="126" t="s">
        <v>17</v>
      </c>
      <c r="E712" s="126">
        <v>40</v>
      </c>
      <c r="F712" s="126">
        <v>2.1358823529411799</v>
      </c>
      <c r="G712" s="126">
        <v>0.94117647058823484</v>
      </c>
      <c r="H712" s="126">
        <v>5.8823529411764698E-2</v>
      </c>
      <c r="I712" s="126">
        <v>0</v>
      </c>
      <c r="J712" s="126">
        <v>0</v>
      </c>
      <c r="K712" s="126" t="s">
        <v>18</v>
      </c>
      <c r="L712" s="126"/>
      <c r="M712" s="126">
        <v>2</v>
      </c>
      <c r="N712" s="126" t="s">
        <v>28</v>
      </c>
      <c r="O712" s="126" t="s">
        <v>1714</v>
      </c>
      <c r="P712" s="126">
        <v>16</v>
      </c>
      <c r="Q712" s="126" t="s">
        <v>21</v>
      </c>
      <c r="R712" s="126">
        <v>2.04</v>
      </c>
      <c r="S712" s="126" t="s">
        <v>33</v>
      </c>
      <c r="T712" s="126" t="s">
        <v>1717</v>
      </c>
      <c r="U712" s="126">
        <v>2.4090909090909101</v>
      </c>
      <c r="V712" s="126"/>
      <c r="W712" s="126" t="s">
        <v>33</v>
      </c>
      <c r="X712" s="126">
        <v>2.4984055459272101</v>
      </c>
      <c r="Y712" s="126">
        <v>577</v>
      </c>
      <c r="Z712" s="126">
        <v>40</v>
      </c>
      <c r="AA712" s="126">
        <v>0.19237435008665499</v>
      </c>
      <c r="AB712" s="126">
        <v>7.2790294627382998E-2</v>
      </c>
      <c r="AC712" s="126">
        <v>0.11611785095320599</v>
      </c>
      <c r="AD712" s="126">
        <v>0.12998266897746999</v>
      </c>
      <c r="AE712" s="126">
        <v>7.9722703639514697E-2</v>
      </c>
      <c r="AF712" s="126">
        <v>8.1455805892547695E-2</v>
      </c>
      <c r="AG712" s="126">
        <v>0.114384748700173</v>
      </c>
      <c r="AH712" s="126">
        <v>5.0259965337954897E-2</v>
      </c>
      <c r="AI712" s="126">
        <v>7.6256499133448896E-2</v>
      </c>
      <c r="AJ712" s="126">
        <v>7.6256499133448896E-2</v>
      </c>
      <c r="AK712" s="126">
        <v>1.7331022530329299E-3</v>
      </c>
      <c r="AL712" s="126">
        <v>0</v>
      </c>
      <c r="AM712" s="126"/>
    </row>
    <row r="713" spans="1:39">
      <c r="A713" s="126" t="s">
        <v>1360</v>
      </c>
      <c r="B713" s="126" t="s">
        <v>1361</v>
      </c>
      <c r="C713" s="126" t="s">
        <v>1711</v>
      </c>
      <c r="D713" s="126" t="s">
        <v>17</v>
      </c>
      <c r="E713" s="126">
        <v>0</v>
      </c>
      <c r="F713" s="126"/>
      <c r="G713" s="126"/>
      <c r="H713" s="126"/>
      <c r="I713" s="126"/>
      <c r="J713" s="126">
        <v>0</v>
      </c>
      <c r="K713" s="126" t="s">
        <v>18</v>
      </c>
      <c r="L713" s="126"/>
      <c r="M713" s="126">
        <v>0</v>
      </c>
      <c r="N713" s="126" t="s">
        <v>18</v>
      </c>
      <c r="O713" s="126"/>
      <c r="P713" s="126">
        <v>0</v>
      </c>
      <c r="Q713" s="126" t="s">
        <v>18</v>
      </c>
      <c r="R713" s="126"/>
      <c r="S713" s="126" t="s">
        <v>18</v>
      </c>
      <c r="T713" s="126" t="s">
        <v>1710</v>
      </c>
      <c r="U713" s="126"/>
      <c r="V713" s="126"/>
      <c r="W713" s="126" t="s">
        <v>21</v>
      </c>
      <c r="X713" s="126">
        <v>1.6464000000000001</v>
      </c>
      <c r="Y713" s="126">
        <v>50</v>
      </c>
      <c r="Z713" s="126"/>
      <c r="AA713" s="126">
        <v>0.16</v>
      </c>
      <c r="AB713" s="126">
        <v>0.02</v>
      </c>
      <c r="AC713" s="126">
        <v>0.08</v>
      </c>
      <c r="AD713" s="126">
        <v>0.08</v>
      </c>
      <c r="AE713" s="126">
        <v>0.02</v>
      </c>
      <c r="AF713" s="126">
        <v>0.04</v>
      </c>
      <c r="AG713" s="126">
        <v>0.1</v>
      </c>
      <c r="AH713" s="126">
        <v>0.08</v>
      </c>
      <c r="AI713" s="126">
        <v>0.24</v>
      </c>
      <c r="AJ713" s="126">
        <v>0.18</v>
      </c>
      <c r="AK713" s="126">
        <v>0</v>
      </c>
      <c r="AL713" s="126">
        <v>0</v>
      </c>
      <c r="AM713" s="126"/>
    </row>
    <row r="714" spans="1:39">
      <c r="A714" s="126" t="s">
        <v>1362</v>
      </c>
      <c r="B714" s="126" t="s">
        <v>1363</v>
      </c>
      <c r="C714" s="126" t="s">
        <v>1711</v>
      </c>
      <c r="D714" s="126" t="s">
        <v>17</v>
      </c>
      <c r="E714" s="126">
        <v>3</v>
      </c>
      <c r="F714" s="126">
        <v>1.165</v>
      </c>
      <c r="G714" s="126">
        <v>0.5</v>
      </c>
      <c r="H714" s="126">
        <v>0.5</v>
      </c>
      <c r="I714" s="126">
        <v>0</v>
      </c>
      <c r="J714" s="126">
        <v>0</v>
      </c>
      <c r="K714" s="126" t="s">
        <v>18</v>
      </c>
      <c r="L714" s="126"/>
      <c r="M714" s="126">
        <v>1</v>
      </c>
      <c r="N714" s="126" t="s">
        <v>30</v>
      </c>
      <c r="O714" s="126" t="s">
        <v>1766</v>
      </c>
      <c r="P714" s="126">
        <v>1</v>
      </c>
      <c r="Q714" s="126" t="s">
        <v>18</v>
      </c>
      <c r="R714" s="126">
        <v>0</v>
      </c>
      <c r="S714" s="126" t="s">
        <v>21</v>
      </c>
      <c r="T714" s="126" t="s">
        <v>1715</v>
      </c>
      <c r="U714" s="126">
        <v>2</v>
      </c>
      <c r="V714" s="126"/>
      <c r="W714" s="126" t="s">
        <v>21</v>
      </c>
      <c r="X714" s="126">
        <v>2.1081818181818202</v>
      </c>
      <c r="Y714" s="126">
        <v>77</v>
      </c>
      <c r="Z714" s="126">
        <v>3</v>
      </c>
      <c r="AA714" s="126">
        <v>0.12987012987013</v>
      </c>
      <c r="AB714" s="126">
        <v>7.7922077922077906E-2</v>
      </c>
      <c r="AC714" s="126">
        <v>6.4935064935064901E-2</v>
      </c>
      <c r="AD714" s="126">
        <v>0.11688311688311701</v>
      </c>
      <c r="AE714" s="126">
        <v>5.1948051948052E-2</v>
      </c>
      <c r="AF714" s="126">
        <v>7.7922077922077906E-2</v>
      </c>
      <c r="AG714" s="126">
        <v>0.18181818181818199</v>
      </c>
      <c r="AH714" s="126">
        <v>5.1948051948052E-2</v>
      </c>
      <c r="AI714" s="126">
        <v>0.11688311688311701</v>
      </c>
      <c r="AJ714" s="126">
        <v>0.12987012987013</v>
      </c>
      <c r="AK714" s="126">
        <v>0</v>
      </c>
      <c r="AL714" s="126">
        <v>0</v>
      </c>
      <c r="AM714" s="126"/>
    </row>
    <row r="715" spans="1:39">
      <c r="A715" s="126" t="s">
        <v>1364</v>
      </c>
      <c r="B715" s="126" t="s">
        <v>1365</v>
      </c>
      <c r="C715" s="126" t="s">
        <v>1711</v>
      </c>
      <c r="D715" s="126" t="s">
        <v>17</v>
      </c>
      <c r="E715" s="126">
        <v>2</v>
      </c>
      <c r="F715" s="126">
        <v>-1</v>
      </c>
      <c r="G715" s="126">
        <v>0</v>
      </c>
      <c r="H715" s="126">
        <v>0</v>
      </c>
      <c r="I715" s="126">
        <v>1</v>
      </c>
      <c r="J715" s="126">
        <v>0</v>
      </c>
      <c r="K715" s="126" t="s">
        <v>18</v>
      </c>
      <c r="L715" s="126"/>
      <c r="M715" s="126">
        <v>2</v>
      </c>
      <c r="N715" s="126" t="s">
        <v>25</v>
      </c>
      <c r="O715" s="126" t="s">
        <v>1715</v>
      </c>
      <c r="P715" s="126">
        <v>0</v>
      </c>
      <c r="Q715" s="126" t="s">
        <v>18</v>
      </c>
      <c r="R715" s="126"/>
      <c r="S715" s="126" t="s">
        <v>18</v>
      </c>
      <c r="T715" s="126" t="s">
        <v>1710</v>
      </c>
      <c r="U715" s="126"/>
      <c r="V715" s="126"/>
      <c r="W715" s="126" t="s">
        <v>21</v>
      </c>
      <c r="X715" s="126">
        <v>1.7468674698795199</v>
      </c>
      <c r="Y715" s="126">
        <v>83</v>
      </c>
      <c r="Z715" s="126">
        <v>2</v>
      </c>
      <c r="AA715" s="126">
        <v>3.6144578313252997E-2</v>
      </c>
      <c r="AB715" s="126">
        <v>3.6144578313252997E-2</v>
      </c>
      <c r="AC715" s="126">
        <v>8.4337349397590397E-2</v>
      </c>
      <c r="AD715" s="126">
        <v>0.120481927710843</v>
      </c>
      <c r="AE715" s="126">
        <v>7.2289156626505993E-2</v>
      </c>
      <c r="AF715" s="126">
        <v>6.02409638554217E-2</v>
      </c>
      <c r="AG715" s="126">
        <v>0.180722891566265</v>
      </c>
      <c r="AH715" s="126">
        <v>0.132530120481928</v>
      </c>
      <c r="AI715" s="126">
        <v>0.16867469879518099</v>
      </c>
      <c r="AJ715" s="126">
        <v>0.108433734939759</v>
      </c>
      <c r="AK715" s="126">
        <v>0</v>
      </c>
      <c r="AL715" s="126">
        <v>0</v>
      </c>
      <c r="AM715" s="126"/>
    </row>
    <row r="716" spans="1:39">
      <c r="A716" s="126" t="s">
        <v>1366</v>
      </c>
      <c r="B716" s="126" t="s">
        <v>1367</v>
      </c>
      <c r="C716" s="126" t="s">
        <v>1711</v>
      </c>
      <c r="D716" s="126" t="s">
        <v>17</v>
      </c>
      <c r="E716" s="126">
        <v>1</v>
      </c>
      <c r="F716" s="126">
        <v>4</v>
      </c>
      <c r="G716" s="126">
        <v>1</v>
      </c>
      <c r="H716" s="126">
        <v>0</v>
      </c>
      <c r="I716" s="126">
        <v>0</v>
      </c>
      <c r="J716" s="126">
        <v>0</v>
      </c>
      <c r="K716" s="126" t="s">
        <v>18</v>
      </c>
      <c r="L716" s="126"/>
      <c r="M716" s="126">
        <v>0</v>
      </c>
      <c r="N716" s="126" t="s">
        <v>18</v>
      </c>
      <c r="O716" s="126"/>
      <c r="P716" s="126">
        <v>1</v>
      </c>
      <c r="Q716" s="126" t="s">
        <v>28</v>
      </c>
      <c r="R716" s="126">
        <v>4</v>
      </c>
      <c r="S716" s="126" t="s">
        <v>18</v>
      </c>
      <c r="T716" s="126" t="s">
        <v>1710</v>
      </c>
      <c r="U716" s="126"/>
      <c r="V716" s="126"/>
      <c r="W716" s="126" t="s">
        <v>31</v>
      </c>
      <c r="X716" s="126">
        <v>3.1123636363636402</v>
      </c>
      <c r="Y716" s="126">
        <v>110</v>
      </c>
      <c r="Z716" s="126">
        <v>1</v>
      </c>
      <c r="AA716" s="126">
        <v>0.44545454545454494</v>
      </c>
      <c r="AB716" s="126">
        <v>0.163636363636364</v>
      </c>
      <c r="AC716" s="126">
        <v>8.1818181818181804E-2</v>
      </c>
      <c r="AD716" s="126">
        <v>0.109090909090909</v>
      </c>
      <c r="AE716" s="126">
        <v>1.8181818181818198E-2</v>
      </c>
      <c r="AF716" s="126">
        <v>2.7272727272727299E-2</v>
      </c>
      <c r="AG716" s="126">
        <v>9.0909090909090905E-3</v>
      </c>
      <c r="AH716" s="126">
        <v>0</v>
      </c>
      <c r="AI716" s="126">
        <v>7.272727272727271E-2</v>
      </c>
      <c r="AJ716" s="126">
        <v>7.272727272727271E-2</v>
      </c>
      <c r="AK716" s="126">
        <v>0</v>
      </c>
      <c r="AL716" s="126">
        <v>0</v>
      </c>
      <c r="AM716" s="126"/>
    </row>
    <row r="717" spans="1:39">
      <c r="A717" s="126" t="s">
        <v>1368</v>
      </c>
      <c r="B717" s="126" t="s">
        <v>1369</v>
      </c>
      <c r="C717" s="126" t="s">
        <v>1711</v>
      </c>
      <c r="D717" s="126" t="s">
        <v>17</v>
      </c>
      <c r="E717" s="126">
        <v>15</v>
      </c>
      <c r="F717" s="126">
        <v>1.20875</v>
      </c>
      <c r="G717" s="126">
        <v>0.625</v>
      </c>
      <c r="H717" s="126">
        <v>0.375</v>
      </c>
      <c r="I717" s="126">
        <v>0</v>
      </c>
      <c r="J717" s="126">
        <v>0</v>
      </c>
      <c r="K717" s="126" t="s">
        <v>18</v>
      </c>
      <c r="L717" s="126"/>
      <c r="M717" s="126">
        <v>0</v>
      </c>
      <c r="N717" s="126" t="s">
        <v>18</v>
      </c>
      <c r="O717" s="126"/>
      <c r="P717" s="126">
        <v>8</v>
      </c>
      <c r="Q717" s="126" t="s">
        <v>21</v>
      </c>
      <c r="R717" s="126">
        <v>1.58375</v>
      </c>
      <c r="S717" s="126" t="s">
        <v>21</v>
      </c>
      <c r="T717" s="126" t="s">
        <v>1966</v>
      </c>
      <c r="U717" s="126">
        <v>1.95142857142857</v>
      </c>
      <c r="V717" s="126"/>
      <c r="W717" s="126" t="s">
        <v>32</v>
      </c>
      <c r="X717" s="126">
        <v>2.7151838235294101</v>
      </c>
      <c r="Y717" s="126">
        <v>544</v>
      </c>
      <c r="Z717" s="126">
        <v>15</v>
      </c>
      <c r="AA717" s="126">
        <v>0.17830882352941199</v>
      </c>
      <c r="AB717" s="126">
        <v>0.110294117647059</v>
      </c>
      <c r="AC717" s="126">
        <v>9.5588235294117696E-2</v>
      </c>
      <c r="AD717" s="126">
        <v>0.20220588235294101</v>
      </c>
      <c r="AE717" s="126">
        <v>8.4558823529411797E-2</v>
      </c>
      <c r="AF717" s="126">
        <v>6.6176470588235295E-2</v>
      </c>
      <c r="AG717" s="126">
        <v>0.130514705882353</v>
      </c>
      <c r="AH717" s="126">
        <v>3.125E-2</v>
      </c>
      <c r="AI717" s="126">
        <v>5.3308823529411797E-2</v>
      </c>
      <c r="AJ717" s="126">
        <v>4.4117647058823498E-2</v>
      </c>
      <c r="AK717" s="126">
        <v>0</v>
      </c>
      <c r="AL717" s="126">
        <v>0</v>
      </c>
      <c r="AM717" s="126"/>
    </row>
    <row r="718" spans="1:39">
      <c r="A718" s="126" t="s">
        <v>1370</v>
      </c>
      <c r="B718" s="126" t="s">
        <v>1371</v>
      </c>
      <c r="C718" s="126" t="s">
        <v>1711</v>
      </c>
      <c r="D718" s="126" t="s">
        <v>17</v>
      </c>
      <c r="E718" s="126">
        <v>2</v>
      </c>
      <c r="F718" s="126"/>
      <c r="G718" s="126"/>
      <c r="H718" s="126"/>
      <c r="I718" s="126"/>
      <c r="J718" s="126">
        <v>0</v>
      </c>
      <c r="K718" s="126" t="s">
        <v>18</v>
      </c>
      <c r="L718" s="126"/>
      <c r="M718" s="126">
        <v>0</v>
      </c>
      <c r="N718" s="126" t="s">
        <v>18</v>
      </c>
      <c r="O718" s="126"/>
      <c r="P718" s="126">
        <v>0</v>
      </c>
      <c r="Q718" s="126" t="s">
        <v>18</v>
      </c>
      <c r="R718" s="126"/>
      <c r="S718" s="126" t="s">
        <v>31</v>
      </c>
      <c r="T718" s="126" t="s">
        <v>1712</v>
      </c>
      <c r="U718" s="126">
        <v>3.165</v>
      </c>
      <c r="V718" s="126"/>
      <c r="W718" s="126" t="s">
        <v>30</v>
      </c>
      <c r="X718" s="126">
        <v>3.2937172774869099</v>
      </c>
      <c r="Y718" s="126">
        <v>191</v>
      </c>
      <c r="Z718" s="126">
        <v>2</v>
      </c>
      <c r="AA718" s="126">
        <v>0.43979057591623</v>
      </c>
      <c r="AB718" s="126">
        <v>0.18324607329842901</v>
      </c>
      <c r="AC718" s="126">
        <v>4.7120418848167499E-2</v>
      </c>
      <c r="AD718" s="126">
        <v>0.17277486910994799</v>
      </c>
      <c r="AE718" s="126">
        <v>3.1413612565444997E-2</v>
      </c>
      <c r="AF718" s="126">
        <v>1.04712041884817E-2</v>
      </c>
      <c r="AG718" s="126">
        <v>3.6649214659685903E-2</v>
      </c>
      <c r="AH718" s="126">
        <v>5.2356020942408397E-3</v>
      </c>
      <c r="AI718" s="126">
        <v>4.1884816753926697E-2</v>
      </c>
      <c r="AJ718" s="126">
        <v>3.1413612565444997E-2</v>
      </c>
      <c r="AK718" s="126">
        <v>0</v>
      </c>
      <c r="AL718" s="126">
        <v>0</v>
      </c>
      <c r="AM718" s="126"/>
    </row>
    <row r="719" spans="1:39">
      <c r="A719" s="126" t="s">
        <v>1543</v>
      </c>
      <c r="B719" s="126" t="s">
        <v>1917</v>
      </c>
      <c r="C719" s="126" t="s">
        <v>1711</v>
      </c>
      <c r="D719" s="126" t="s">
        <v>17</v>
      </c>
      <c r="E719" s="126">
        <v>0</v>
      </c>
      <c r="F719" s="126"/>
      <c r="G719" s="126"/>
      <c r="H719" s="126"/>
      <c r="I719" s="126"/>
      <c r="J719" s="126">
        <v>0</v>
      </c>
      <c r="K719" s="126" t="s">
        <v>18</v>
      </c>
      <c r="L719" s="126"/>
      <c r="M719" s="126">
        <v>0</v>
      </c>
      <c r="N719" s="126" t="s">
        <v>18</v>
      </c>
      <c r="O719" s="126"/>
      <c r="P719" s="126">
        <v>0</v>
      </c>
      <c r="Q719" s="126" t="s">
        <v>18</v>
      </c>
      <c r="R719" s="126"/>
      <c r="S719" s="126" t="s">
        <v>18</v>
      </c>
      <c r="T719" s="126" t="s">
        <v>1710</v>
      </c>
      <c r="U719" s="126"/>
      <c r="V719" s="126"/>
      <c r="W719" s="126" t="s">
        <v>28</v>
      </c>
      <c r="X719" s="126">
        <v>4</v>
      </c>
      <c r="Y719" s="126">
        <v>1</v>
      </c>
      <c r="Z719" s="126"/>
      <c r="AA719" s="126">
        <v>1</v>
      </c>
      <c r="AB719" s="126">
        <v>0</v>
      </c>
      <c r="AC719" s="126">
        <v>0</v>
      </c>
      <c r="AD719" s="126">
        <v>0</v>
      </c>
      <c r="AE719" s="126">
        <v>0</v>
      </c>
      <c r="AF719" s="126">
        <v>0</v>
      </c>
      <c r="AG719" s="126">
        <v>0</v>
      </c>
      <c r="AH719" s="126">
        <v>0</v>
      </c>
      <c r="AI719" s="126">
        <v>0</v>
      </c>
      <c r="AJ719" s="126">
        <v>0</v>
      </c>
      <c r="AK719" s="126">
        <v>0</v>
      </c>
      <c r="AL719" s="126">
        <v>0</v>
      </c>
      <c r="AM719" s="126"/>
    </row>
    <row r="720" spans="1:39">
      <c r="A720" s="126" t="s">
        <v>1542</v>
      </c>
      <c r="B720" s="126" t="s">
        <v>1917</v>
      </c>
      <c r="C720" s="126" t="s">
        <v>1711</v>
      </c>
      <c r="D720" s="126" t="s">
        <v>17</v>
      </c>
      <c r="E720" s="126">
        <v>0</v>
      </c>
      <c r="F720" s="126"/>
      <c r="G720" s="126"/>
      <c r="H720" s="126"/>
      <c r="I720" s="126"/>
      <c r="J720" s="126">
        <v>0</v>
      </c>
      <c r="K720" s="126" t="s">
        <v>18</v>
      </c>
      <c r="L720" s="126"/>
      <c r="M720" s="126">
        <v>0</v>
      </c>
      <c r="N720" s="126" t="s">
        <v>18</v>
      </c>
      <c r="O720" s="126"/>
      <c r="P720" s="126">
        <v>0</v>
      </c>
      <c r="Q720" s="126" t="s">
        <v>18</v>
      </c>
      <c r="R720" s="126"/>
      <c r="S720" s="126" t="s">
        <v>18</v>
      </c>
      <c r="T720" s="126" t="s">
        <v>1710</v>
      </c>
      <c r="U720" s="126"/>
      <c r="V720" s="126"/>
      <c r="W720" s="126" t="s">
        <v>30</v>
      </c>
      <c r="X720" s="126">
        <v>3.5</v>
      </c>
      <c r="Y720" s="126">
        <v>2</v>
      </c>
      <c r="Z720" s="126"/>
      <c r="AA720" s="126">
        <v>0</v>
      </c>
      <c r="AB720" s="126">
        <v>0.5</v>
      </c>
      <c r="AC720" s="126">
        <v>0.5</v>
      </c>
      <c r="AD720" s="126">
        <v>0</v>
      </c>
      <c r="AE720" s="126">
        <v>0</v>
      </c>
      <c r="AF720" s="126">
        <v>0</v>
      </c>
      <c r="AG720" s="126">
        <v>0</v>
      </c>
      <c r="AH720" s="126">
        <v>0</v>
      </c>
      <c r="AI720" s="126">
        <v>0</v>
      </c>
      <c r="AJ720" s="126">
        <v>0</v>
      </c>
      <c r="AK720" s="126">
        <v>0</v>
      </c>
      <c r="AL720" s="126">
        <v>0</v>
      </c>
      <c r="AM720" s="126"/>
    </row>
    <row r="721" spans="1:39">
      <c r="A721" s="126" t="s">
        <v>20</v>
      </c>
      <c r="B721" s="126" t="s">
        <v>1372</v>
      </c>
      <c r="C721" s="126" t="s">
        <v>1711</v>
      </c>
      <c r="D721" s="126" t="s">
        <v>17</v>
      </c>
      <c r="E721" s="126">
        <v>79</v>
      </c>
      <c r="F721" s="126">
        <v>1.6043750000000001</v>
      </c>
      <c r="G721" s="126">
        <v>0.6875</v>
      </c>
      <c r="H721" s="126">
        <v>0.27083333333333298</v>
      </c>
      <c r="I721" s="126">
        <v>4.1666666666666699E-2</v>
      </c>
      <c r="J721" s="126">
        <v>0</v>
      </c>
      <c r="K721" s="126" t="s">
        <v>18</v>
      </c>
      <c r="L721" s="126"/>
      <c r="M721" s="126">
        <v>8</v>
      </c>
      <c r="N721" s="126" t="s">
        <v>32</v>
      </c>
      <c r="O721" s="126" t="s">
        <v>1918</v>
      </c>
      <c r="P721" s="126">
        <v>44</v>
      </c>
      <c r="Q721" s="126" t="s">
        <v>21</v>
      </c>
      <c r="R721" s="126">
        <v>1.72</v>
      </c>
      <c r="S721" s="126" t="s">
        <v>33</v>
      </c>
      <c r="T721" s="126" t="s">
        <v>1718</v>
      </c>
      <c r="U721" s="126">
        <v>2.3064</v>
      </c>
      <c r="V721" s="126"/>
      <c r="W721" s="126" t="s">
        <v>33</v>
      </c>
      <c r="X721" s="126">
        <v>2.4867471819645699</v>
      </c>
      <c r="Y721" s="126">
        <v>1863</v>
      </c>
      <c r="Z721" s="126">
        <v>80</v>
      </c>
      <c r="AA721" s="126">
        <v>0.238862050456253</v>
      </c>
      <c r="AB721" s="126">
        <v>0.11969940955448199</v>
      </c>
      <c r="AC721" s="126">
        <v>6.9779924852388597E-2</v>
      </c>
      <c r="AD721" s="126">
        <v>9.7155126140633402E-2</v>
      </c>
      <c r="AE721" s="126">
        <v>7.9978529253891595E-2</v>
      </c>
      <c r="AF721" s="126">
        <v>5.3140096618357502E-2</v>
      </c>
      <c r="AG721" s="126">
        <v>8.6956521739130405E-2</v>
      </c>
      <c r="AH721" s="126">
        <v>5.36768652710682E-2</v>
      </c>
      <c r="AI721" s="126">
        <v>0.11003757380569</v>
      </c>
      <c r="AJ721" s="126">
        <v>7.7294685990338202E-2</v>
      </c>
      <c r="AK721" s="126">
        <v>1.6103059581320501E-3</v>
      </c>
      <c r="AL721" s="126">
        <v>0</v>
      </c>
      <c r="AM721" s="126"/>
    </row>
    <row r="722" spans="1:39">
      <c r="A722" s="126" t="s">
        <v>26</v>
      </c>
      <c r="B722" s="126" t="s">
        <v>1373</v>
      </c>
      <c r="C722" s="126" t="s">
        <v>1711</v>
      </c>
      <c r="D722" s="126" t="s">
        <v>17</v>
      </c>
      <c r="E722" s="126">
        <v>85</v>
      </c>
      <c r="F722" s="126">
        <v>1.5970852771039401</v>
      </c>
      <c r="G722" s="126">
        <v>0.71739130434782605</v>
      </c>
      <c r="H722" s="126">
        <v>0.23913043478260901</v>
      </c>
      <c r="I722" s="126">
        <v>4.3478260869565202E-2</v>
      </c>
      <c r="J722" s="126">
        <v>1</v>
      </c>
      <c r="K722" s="126" t="s">
        <v>21</v>
      </c>
      <c r="L722" s="126" t="s">
        <v>1919</v>
      </c>
      <c r="M722" s="126">
        <v>11</v>
      </c>
      <c r="N722" s="126" t="s">
        <v>32</v>
      </c>
      <c r="O722" s="126" t="s">
        <v>1920</v>
      </c>
      <c r="P722" s="126">
        <v>35</v>
      </c>
      <c r="Q722" s="126" t="s">
        <v>21</v>
      </c>
      <c r="R722" s="126">
        <v>1.8571428571428601</v>
      </c>
      <c r="S722" s="126" t="s">
        <v>32</v>
      </c>
      <c r="T722" s="126" t="s">
        <v>1721</v>
      </c>
      <c r="U722" s="126">
        <v>2.5316216216216199</v>
      </c>
      <c r="V722" s="126"/>
      <c r="W722" s="126" t="s">
        <v>33</v>
      </c>
      <c r="X722" s="126">
        <v>2.4597009345794398</v>
      </c>
      <c r="Y722" s="126">
        <v>1070</v>
      </c>
      <c r="Z722" s="126">
        <v>88</v>
      </c>
      <c r="AA722" s="126">
        <v>0.20747663551401899</v>
      </c>
      <c r="AB722" s="126">
        <v>9.0654205607476598E-2</v>
      </c>
      <c r="AC722" s="126">
        <v>8.31775700934579E-2</v>
      </c>
      <c r="AD722" s="126">
        <v>9.5327102803738281E-2</v>
      </c>
      <c r="AE722" s="126">
        <v>0.10280373831775701</v>
      </c>
      <c r="AF722" s="126">
        <v>5.0467289719626197E-2</v>
      </c>
      <c r="AG722" s="126">
        <v>0.125233644859813</v>
      </c>
      <c r="AH722" s="126">
        <v>7.4766355140186896E-2</v>
      </c>
      <c r="AI722" s="126">
        <v>7.9439252336448593E-2</v>
      </c>
      <c r="AJ722" s="126">
        <v>7.57009345794393E-2</v>
      </c>
      <c r="AK722" s="126">
        <v>8.41121495327103E-3</v>
      </c>
      <c r="AL722" s="126">
        <v>0</v>
      </c>
      <c r="AM722" s="126"/>
    </row>
    <row r="723" spans="1:39">
      <c r="A723" s="126" t="s">
        <v>1374</v>
      </c>
      <c r="B723" s="126" t="s">
        <v>1375</v>
      </c>
      <c r="C723" s="126" t="s">
        <v>1711</v>
      </c>
      <c r="D723" s="126" t="s">
        <v>17</v>
      </c>
      <c r="E723" s="126">
        <v>7</v>
      </c>
      <c r="F723" s="126">
        <v>2</v>
      </c>
      <c r="G723" s="126">
        <v>1</v>
      </c>
      <c r="H723" s="126">
        <v>0</v>
      </c>
      <c r="I723" s="126">
        <v>0</v>
      </c>
      <c r="J723" s="126">
        <v>0</v>
      </c>
      <c r="K723" s="126" t="s">
        <v>18</v>
      </c>
      <c r="L723" s="126"/>
      <c r="M723" s="126">
        <v>0</v>
      </c>
      <c r="N723" s="126" t="s">
        <v>18</v>
      </c>
      <c r="O723" s="126"/>
      <c r="P723" s="126">
        <v>4</v>
      </c>
      <c r="Q723" s="126" t="s">
        <v>25</v>
      </c>
      <c r="R723" s="126">
        <v>1.5</v>
      </c>
      <c r="S723" s="126" t="s">
        <v>25</v>
      </c>
      <c r="T723" s="126" t="s">
        <v>1711</v>
      </c>
      <c r="U723" s="126">
        <v>0.66666666666666696</v>
      </c>
      <c r="V723" s="126"/>
      <c r="W723" s="126" t="s">
        <v>32</v>
      </c>
      <c r="X723" s="126">
        <v>2.8249397590361398</v>
      </c>
      <c r="Y723" s="126">
        <v>249</v>
      </c>
      <c r="Z723" s="126">
        <v>7</v>
      </c>
      <c r="AA723" s="126">
        <v>0.24497991967871499</v>
      </c>
      <c r="AB723" s="126">
        <v>0.156626506024096</v>
      </c>
      <c r="AC723" s="126">
        <v>0.104417670682731</v>
      </c>
      <c r="AD723" s="126">
        <v>0.12449799196787099</v>
      </c>
      <c r="AE723" s="126">
        <v>8.0321285140562304E-2</v>
      </c>
      <c r="AF723" s="126">
        <v>4.0160642570281103E-2</v>
      </c>
      <c r="AG723" s="126">
        <v>0.108433734939759</v>
      </c>
      <c r="AH723" s="126">
        <v>2.40963855421687E-2</v>
      </c>
      <c r="AI723" s="126">
        <v>4.81927710843374E-2</v>
      </c>
      <c r="AJ723" s="126">
        <v>6.4257028112449793E-2</v>
      </c>
      <c r="AK723" s="126">
        <v>0</v>
      </c>
      <c r="AL723" s="126">
        <v>0</v>
      </c>
      <c r="AM723" s="126"/>
    </row>
    <row r="724" spans="1:39">
      <c r="A724" s="126" t="s">
        <v>1376</v>
      </c>
      <c r="B724" s="126" t="s">
        <v>1377</v>
      </c>
      <c r="C724" s="126" t="s">
        <v>1711</v>
      </c>
      <c r="D724" s="126" t="s">
        <v>17</v>
      </c>
      <c r="E724" s="126">
        <v>0</v>
      </c>
      <c r="F724" s="126"/>
      <c r="G724" s="126"/>
      <c r="H724" s="126"/>
      <c r="I724" s="126"/>
      <c r="J724" s="126">
        <v>0</v>
      </c>
      <c r="K724" s="126" t="s">
        <v>18</v>
      </c>
      <c r="L724" s="126"/>
      <c r="M724" s="126">
        <v>0</v>
      </c>
      <c r="N724" s="126" t="s">
        <v>18</v>
      </c>
      <c r="O724" s="126"/>
      <c r="P724" s="126">
        <v>0</v>
      </c>
      <c r="Q724" s="126" t="s">
        <v>18</v>
      </c>
      <c r="R724" s="126"/>
      <c r="S724" s="126" t="s">
        <v>18</v>
      </c>
      <c r="T724" s="126" t="s">
        <v>1710</v>
      </c>
      <c r="U724" s="126"/>
      <c r="V724" s="126"/>
      <c r="W724" s="126" t="s">
        <v>29</v>
      </c>
      <c r="X724" s="126">
        <v>3.5761363636363601</v>
      </c>
      <c r="Y724" s="126">
        <v>88</v>
      </c>
      <c r="Z724" s="126"/>
      <c r="AA724" s="126">
        <v>0.54545454545454497</v>
      </c>
      <c r="AB724" s="126">
        <v>0.170454545454545</v>
      </c>
      <c r="AC724" s="126">
        <v>0.11363636363636399</v>
      </c>
      <c r="AD724" s="126">
        <v>7.9545454545454503E-2</v>
      </c>
      <c r="AE724" s="126">
        <v>5.6818181818181802E-2</v>
      </c>
      <c r="AF724" s="126">
        <v>0</v>
      </c>
      <c r="AG724" s="126">
        <v>0</v>
      </c>
      <c r="AH724" s="126">
        <v>0</v>
      </c>
      <c r="AI724" s="126">
        <v>1.13636363636364E-2</v>
      </c>
      <c r="AJ724" s="126">
        <v>1.13636363636364E-2</v>
      </c>
      <c r="AK724" s="126">
        <v>0</v>
      </c>
      <c r="AL724" s="126">
        <v>0</v>
      </c>
      <c r="AM724" s="126"/>
    </row>
    <row r="725" spans="1:39">
      <c r="A725" s="126" t="s">
        <v>1378</v>
      </c>
      <c r="B725" s="126" t="s">
        <v>1379</v>
      </c>
      <c r="C725" s="126" t="s">
        <v>1711</v>
      </c>
      <c r="D725" s="126" t="s">
        <v>17</v>
      </c>
      <c r="E725" s="126">
        <v>0</v>
      </c>
      <c r="F725" s="126"/>
      <c r="G725" s="126"/>
      <c r="H725" s="126"/>
      <c r="I725" s="126"/>
      <c r="J725" s="126">
        <v>0</v>
      </c>
      <c r="K725" s="126" t="s">
        <v>18</v>
      </c>
      <c r="L725" s="126"/>
      <c r="M725" s="126">
        <v>0</v>
      </c>
      <c r="N725" s="126" t="s">
        <v>18</v>
      </c>
      <c r="O725" s="126"/>
      <c r="P725" s="126">
        <v>0</v>
      </c>
      <c r="Q725" s="126" t="s">
        <v>18</v>
      </c>
      <c r="R725" s="126"/>
      <c r="S725" s="126" t="s">
        <v>18</v>
      </c>
      <c r="T725" s="126" t="s">
        <v>1710</v>
      </c>
      <c r="U725" s="126"/>
      <c r="V725" s="126"/>
      <c r="W725" s="126" t="s">
        <v>29</v>
      </c>
      <c r="X725" s="126">
        <v>3.5035555555555602</v>
      </c>
      <c r="Y725" s="126">
        <v>45</v>
      </c>
      <c r="Z725" s="126"/>
      <c r="AA725" s="126">
        <v>0.64444444444444504</v>
      </c>
      <c r="AB725" s="126">
        <v>8.8888888888888906E-2</v>
      </c>
      <c r="AC725" s="126">
        <v>0.11111111111111099</v>
      </c>
      <c r="AD725" s="126">
        <v>4.4444444444444398E-2</v>
      </c>
      <c r="AE725" s="126">
        <v>0</v>
      </c>
      <c r="AF725" s="126">
        <v>2.2222222222222199E-2</v>
      </c>
      <c r="AG725" s="126">
        <v>2.2222222222222199E-2</v>
      </c>
      <c r="AH725" s="126">
        <v>0</v>
      </c>
      <c r="AI725" s="126">
        <v>4.4444444444444398E-2</v>
      </c>
      <c r="AJ725" s="126">
        <v>2.2222222222222199E-2</v>
      </c>
      <c r="AK725" s="126">
        <v>0</v>
      </c>
      <c r="AL725" s="126">
        <v>0</v>
      </c>
      <c r="AM725" s="126"/>
    </row>
    <row r="726" spans="1:39">
      <c r="A726" s="126" t="s">
        <v>1380</v>
      </c>
      <c r="B726" s="126" t="s">
        <v>1381</v>
      </c>
      <c r="C726" s="126" t="s">
        <v>1711</v>
      </c>
      <c r="D726" s="126" t="s">
        <v>17</v>
      </c>
      <c r="E726" s="126">
        <v>0</v>
      </c>
      <c r="F726" s="126"/>
      <c r="G726" s="126"/>
      <c r="H726" s="126"/>
      <c r="I726" s="126"/>
      <c r="J726" s="126">
        <v>0</v>
      </c>
      <c r="K726" s="126" t="s">
        <v>18</v>
      </c>
      <c r="L726" s="126"/>
      <c r="M726" s="126">
        <v>0</v>
      </c>
      <c r="N726" s="126" t="s">
        <v>18</v>
      </c>
      <c r="O726" s="126"/>
      <c r="P726" s="126">
        <v>0</v>
      </c>
      <c r="Q726" s="126" t="s">
        <v>18</v>
      </c>
      <c r="R726" s="126"/>
      <c r="S726" s="126" t="s">
        <v>18</v>
      </c>
      <c r="T726" s="126" t="s">
        <v>1710</v>
      </c>
      <c r="U726" s="126"/>
      <c r="V726" s="126"/>
      <c r="W726" s="126" t="s">
        <v>29</v>
      </c>
      <c r="X726" s="126">
        <v>3.6111111111111094</v>
      </c>
      <c r="Y726" s="126">
        <v>36</v>
      </c>
      <c r="Z726" s="126"/>
      <c r="AA726" s="126">
        <v>0.80555555555555602</v>
      </c>
      <c r="AB726" s="126">
        <v>5.5555555555555601E-2</v>
      </c>
      <c r="AC726" s="126">
        <v>5.5555555555555601E-2</v>
      </c>
      <c r="AD726" s="126">
        <v>0</v>
      </c>
      <c r="AE726" s="126">
        <v>0</v>
      </c>
      <c r="AF726" s="126">
        <v>0</v>
      </c>
      <c r="AG726" s="126">
        <v>0</v>
      </c>
      <c r="AH726" s="126">
        <v>0</v>
      </c>
      <c r="AI726" s="126">
        <v>2.7777777777777801E-2</v>
      </c>
      <c r="AJ726" s="126">
        <v>5.5555555555555601E-2</v>
      </c>
      <c r="AK726" s="126">
        <v>0</v>
      </c>
      <c r="AL726" s="126">
        <v>0</v>
      </c>
      <c r="AM726" s="126"/>
    </row>
    <row r="727" spans="1:39">
      <c r="A727" s="126" t="s">
        <v>1382</v>
      </c>
      <c r="B727" s="126" t="s">
        <v>1383</v>
      </c>
      <c r="C727" s="126" t="s">
        <v>1711</v>
      </c>
      <c r="D727" s="126" t="s">
        <v>17</v>
      </c>
      <c r="E727" s="126">
        <v>0</v>
      </c>
      <c r="F727" s="126"/>
      <c r="G727" s="126"/>
      <c r="H727" s="126"/>
      <c r="I727" s="126"/>
      <c r="J727" s="126">
        <v>0</v>
      </c>
      <c r="K727" s="126" t="s">
        <v>18</v>
      </c>
      <c r="L727" s="126"/>
      <c r="M727" s="126">
        <v>0</v>
      </c>
      <c r="N727" s="126" t="s">
        <v>18</v>
      </c>
      <c r="O727" s="126"/>
      <c r="P727" s="126">
        <v>0</v>
      </c>
      <c r="Q727" s="126" t="s">
        <v>18</v>
      </c>
      <c r="R727" s="126"/>
      <c r="S727" s="126" t="s">
        <v>18</v>
      </c>
      <c r="T727" s="126" t="s">
        <v>1710</v>
      </c>
      <c r="U727" s="126"/>
      <c r="V727" s="126"/>
      <c r="W727" s="126" t="s">
        <v>31</v>
      </c>
      <c r="X727" s="126">
        <v>3.0283333333333302</v>
      </c>
      <c r="Y727" s="126">
        <v>12</v>
      </c>
      <c r="Z727" s="126"/>
      <c r="AA727" s="126">
        <v>0.33333333333333298</v>
      </c>
      <c r="AB727" s="126">
        <v>0.25</v>
      </c>
      <c r="AC727" s="126">
        <v>8.3333333333333301E-2</v>
      </c>
      <c r="AD727" s="126">
        <v>0.16666666666666699</v>
      </c>
      <c r="AE727" s="126">
        <v>0</v>
      </c>
      <c r="AF727" s="126">
        <v>0</v>
      </c>
      <c r="AG727" s="126">
        <v>0</v>
      </c>
      <c r="AH727" s="126">
        <v>0</v>
      </c>
      <c r="AI727" s="126">
        <v>0</v>
      </c>
      <c r="AJ727" s="126">
        <v>0.16666666666666699</v>
      </c>
      <c r="AK727" s="126">
        <v>0</v>
      </c>
      <c r="AL727" s="126">
        <v>0</v>
      </c>
      <c r="AM727" s="126"/>
    </row>
    <row r="728" spans="1:39">
      <c r="A728" s="126" t="s">
        <v>1384</v>
      </c>
      <c r="B728" s="126" t="s">
        <v>1385</v>
      </c>
      <c r="C728" s="126" t="s">
        <v>1711</v>
      </c>
      <c r="D728" s="126" t="s">
        <v>17</v>
      </c>
      <c r="E728" s="126">
        <v>0</v>
      </c>
      <c r="F728" s="126"/>
      <c r="G728" s="126"/>
      <c r="H728" s="126"/>
      <c r="I728" s="126"/>
      <c r="J728" s="126">
        <v>0</v>
      </c>
      <c r="K728" s="126" t="s">
        <v>18</v>
      </c>
      <c r="L728" s="126"/>
      <c r="M728" s="126">
        <v>0</v>
      </c>
      <c r="N728" s="126" t="s">
        <v>18</v>
      </c>
      <c r="O728" s="126"/>
      <c r="P728" s="126">
        <v>0</v>
      </c>
      <c r="Q728" s="126" t="s">
        <v>18</v>
      </c>
      <c r="R728" s="126"/>
      <c r="S728" s="126" t="s">
        <v>18</v>
      </c>
      <c r="T728" s="126" t="s">
        <v>1710</v>
      </c>
      <c r="U728" s="126"/>
      <c r="V728" s="126"/>
      <c r="W728" s="126" t="s">
        <v>32</v>
      </c>
      <c r="X728" s="126">
        <v>2.5719047619047601</v>
      </c>
      <c r="Y728" s="126">
        <v>21</v>
      </c>
      <c r="Z728" s="126"/>
      <c r="AA728" s="126">
        <v>0.238095238095238</v>
      </c>
      <c r="AB728" s="126">
        <v>0.19047619047618999</v>
      </c>
      <c r="AC728" s="126">
        <v>4.7619047619047603E-2</v>
      </c>
      <c r="AD728" s="126">
        <v>0.14285714285714299</v>
      </c>
      <c r="AE728" s="126">
        <v>4.7619047619047603E-2</v>
      </c>
      <c r="AF728" s="126">
        <v>4.7619047619047603E-2</v>
      </c>
      <c r="AG728" s="126">
        <v>4.7619047619047603E-2</v>
      </c>
      <c r="AH728" s="126">
        <v>0</v>
      </c>
      <c r="AI728" s="126">
        <v>0.14285714285714299</v>
      </c>
      <c r="AJ728" s="126">
        <v>4.7619047619047603E-2</v>
      </c>
      <c r="AK728" s="126">
        <v>0</v>
      </c>
      <c r="AL728" s="126">
        <v>0</v>
      </c>
      <c r="AM728" s="126"/>
    </row>
    <row r="729" spans="1:39">
      <c r="A729" s="126" t="s">
        <v>1484</v>
      </c>
      <c r="B729" s="126" t="s">
        <v>1485</v>
      </c>
      <c r="C729" s="126" t="s">
        <v>1711</v>
      </c>
      <c r="D729" s="126" t="s">
        <v>17</v>
      </c>
      <c r="E729" s="126">
        <v>0</v>
      </c>
      <c r="F729" s="126"/>
      <c r="G729" s="126"/>
      <c r="H729" s="126"/>
      <c r="I729" s="126"/>
      <c r="J729" s="126">
        <v>0</v>
      </c>
      <c r="K729" s="126" t="s">
        <v>18</v>
      </c>
      <c r="L729" s="126"/>
      <c r="M729" s="126">
        <v>0</v>
      </c>
      <c r="N729" s="126" t="s">
        <v>18</v>
      </c>
      <c r="O729" s="126"/>
      <c r="P729" s="126">
        <v>0</v>
      </c>
      <c r="Q729" s="126" t="s">
        <v>18</v>
      </c>
      <c r="R729" s="126"/>
      <c r="S729" s="126" t="s">
        <v>18</v>
      </c>
      <c r="T729" s="126" t="s">
        <v>1710</v>
      </c>
      <c r="U729" s="126"/>
      <c r="V729" s="126"/>
      <c r="W729" s="126" t="s">
        <v>30</v>
      </c>
      <c r="X729" s="126">
        <v>3.3409848484848501</v>
      </c>
      <c r="Y729" s="126">
        <v>132</v>
      </c>
      <c r="Z729" s="126"/>
      <c r="AA729" s="126">
        <v>0.54545454545454497</v>
      </c>
      <c r="AB729" s="126">
        <v>0</v>
      </c>
      <c r="AC729" s="126">
        <v>1.5151515151515201E-2</v>
      </c>
      <c r="AD729" s="126">
        <v>0.24242424242424199</v>
      </c>
      <c r="AE729" s="126">
        <v>4.5454545454545497E-2</v>
      </c>
      <c r="AF729" s="126">
        <v>7.5757575757575812E-3</v>
      </c>
      <c r="AG729" s="126">
        <v>0.11363636363636399</v>
      </c>
      <c r="AH729" s="126">
        <v>1.5151515151515201E-2</v>
      </c>
      <c r="AI729" s="126">
        <v>0</v>
      </c>
      <c r="AJ729" s="126">
        <v>1.5151515151515201E-2</v>
      </c>
      <c r="AK729" s="126">
        <v>0</v>
      </c>
      <c r="AL729" s="126">
        <v>0</v>
      </c>
      <c r="AM729" s="126"/>
    </row>
    <row r="730" spans="1:39">
      <c r="A730" s="126" t="s">
        <v>1386</v>
      </c>
      <c r="B730" s="126" t="s">
        <v>1387</v>
      </c>
      <c r="C730" s="126" t="s">
        <v>1711</v>
      </c>
      <c r="D730" s="126" t="s">
        <v>17</v>
      </c>
      <c r="E730" s="126">
        <v>0</v>
      </c>
      <c r="F730" s="126"/>
      <c r="G730" s="126"/>
      <c r="H730" s="126"/>
      <c r="I730" s="126"/>
      <c r="J730" s="126">
        <v>0</v>
      </c>
      <c r="K730" s="126" t="s">
        <v>18</v>
      </c>
      <c r="L730" s="126"/>
      <c r="M730" s="126">
        <v>0</v>
      </c>
      <c r="N730" s="126" t="s">
        <v>18</v>
      </c>
      <c r="O730" s="126"/>
      <c r="P730" s="126">
        <v>0</v>
      </c>
      <c r="Q730" s="126" t="s">
        <v>18</v>
      </c>
      <c r="R730" s="126"/>
      <c r="S730" s="126" t="s">
        <v>18</v>
      </c>
      <c r="T730" s="126" t="s">
        <v>1710</v>
      </c>
      <c r="U730" s="126"/>
      <c r="V730" s="126"/>
      <c r="W730" s="126" t="s">
        <v>32</v>
      </c>
      <c r="X730" s="126">
        <v>2.83</v>
      </c>
      <c r="Y730" s="126">
        <v>4</v>
      </c>
      <c r="Z730" s="126"/>
      <c r="AA730" s="126">
        <v>0</v>
      </c>
      <c r="AB730" s="126">
        <v>0</v>
      </c>
      <c r="AC730" s="126">
        <v>0.5</v>
      </c>
      <c r="AD730" s="126">
        <v>0</v>
      </c>
      <c r="AE730" s="126">
        <v>0</v>
      </c>
      <c r="AF730" s="126">
        <v>0.5</v>
      </c>
      <c r="AG730" s="126">
        <v>0</v>
      </c>
      <c r="AH730" s="126">
        <v>0</v>
      </c>
      <c r="AI730" s="126">
        <v>0</v>
      </c>
      <c r="AJ730" s="126">
        <v>0</v>
      </c>
      <c r="AK730" s="126">
        <v>0</v>
      </c>
      <c r="AL730" s="126">
        <v>0</v>
      </c>
      <c r="AM730" s="126"/>
    </row>
    <row r="731" spans="1:39">
      <c r="A731" s="126" t="s">
        <v>1388</v>
      </c>
      <c r="B731" s="126" t="s">
        <v>1921</v>
      </c>
      <c r="C731" s="126" t="s">
        <v>1711</v>
      </c>
      <c r="D731" s="126" t="s">
        <v>17</v>
      </c>
      <c r="E731" s="126">
        <v>8</v>
      </c>
      <c r="F731" s="126">
        <v>0</v>
      </c>
      <c r="G731" s="126">
        <v>0.33333333333333298</v>
      </c>
      <c r="H731" s="126">
        <v>0.33333333333333298</v>
      </c>
      <c r="I731" s="126">
        <v>0.33333333333333298</v>
      </c>
      <c r="J731" s="126">
        <v>0</v>
      </c>
      <c r="K731" s="126" t="s">
        <v>18</v>
      </c>
      <c r="L731" s="126"/>
      <c r="M731" s="126">
        <v>2</v>
      </c>
      <c r="N731" s="126" t="s">
        <v>25</v>
      </c>
      <c r="O731" s="126" t="s">
        <v>1719</v>
      </c>
      <c r="P731" s="126">
        <v>1</v>
      </c>
      <c r="Q731" s="126" t="s">
        <v>18</v>
      </c>
      <c r="R731" s="126">
        <v>0</v>
      </c>
      <c r="S731" s="126" t="s">
        <v>32</v>
      </c>
      <c r="T731" s="126" t="s">
        <v>1722</v>
      </c>
      <c r="U731" s="126">
        <v>2.6659999999999999</v>
      </c>
      <c r="V731" s="126"/>
      <c r="W731" s="126" t="s">
        <v>32</v>
      </c>
      <c r="X731" s="126">
        <v>2.6560747663551401</v>
      </c>
      <c r="Y731" s="126">
        <v>214</v>
      </c>
      <c r="Z731" s="126">
        <v>8</v>
      </c>
      <c r="AA731" s="126">
        <v>0.24766355140186899</v>
      </c>
      <c r="AB731" s="126">
        <v>0.13551401869158899</v>
      </c>
      <c r="AC731" s="126">
        <v>7.9439252336448593E-2</v>
      </c>
      <c r="AD731" s="126">
        <v>9.8130841121495296E-2</v>
      </c>
      <c r="AE731" s="126">
        <v>9.3457943925233697E-2</v>
      </c>
      <c r="AF731" s="126">
        <v>5.60747663551402E-2</v>
      </c>
      <c r="AG731" s="126">
        <v>0.10280373831775701</v>
      </c>
      <c r="AH731" s="126">
        <v>2.33644859813084E-2</v>
      </c>
      <c r="AI731" s="126">
        <v>8.4112149532710304E-2</v>
      </c>
      <c r="AJ731" s="126">
        <v>7.9439252336448593E-2</v>
      </c>
      <c r="AK731" s="126">
        <v>0</v>
      </c>
      <c r="AL731" s="126">
        <v>0</v>
      </c>
      <c r="AM731" s="126"/>
    </row>
    <row r="732" spans="1:39">
      <c r="A732" s="126" t="s">
        <v>1389</v>
      </c>
      <c r="B732" s="126" t="s">
        <v>1390</v>
      </c>
      <c r="C732" s="126" t="s">
        <v>1711</v>
      </c>
      <c r="D732" s="126" t="s">
        <v>17</v>
      </c>
      <c r="E732" s="126">
        <v>0</v>
      </c>
      <c r="F732" s="126"/>
      <c r="G732" s="126"/>
      <c r="H732" s="126"/>
      <c r="I732" s="126"/>
      <c r="J732" s="126">
        <v>0</v>
      </c>
      <c r="K732" s="126" t="s">
        <v>18</v>
      </c>
      <c r="L732" s="126"/>
      <c r="M732" s="126">
        <v>0</v>
      </c>
      <c r="N732" s="126" t="s">
        <v>18</v>
      </c>
      <c r="O732" s="126"/>
      <c r="P732" s="126">
        <v>0</v>
      </c>
      <c r="Q732" s="126" t="s">
        <v>18</v>
      </c>
      <c r="R732" s="126"/>
      <c r="S732" s="126" t="s">
        <v>18</v>
      </c>
      <c r="T732" s="126" t="s">
        <v>1710</v>
      </c>
      <c r="U732" s="126"/>
      <c r="V732" s="126"/>
      <c r="W732" s="126" t="s">
        <v>31</v>
      </c>
      <c r="X732" s="126">
        <v>3</v>
      </c>
      <c r="Y732" s="126">
        <v>11</v>
      </c>
      <c r="Z732" s="126"/>
      <c r="AA732" s="126">
        <v>0.27272727272727298</v>
      </c>
      <c r="AB732" s="126">
        <v>0</v>
      </c>
      <c r="AC732" s="126">
        <v>0</v>
      </c>
      <c r="AD732" s="126">
        <v>0.54545454545454497</v>
      </c>
      <c r="AE732" s="126">
        <v>0</v>
      </c>
      <c r="AF732" s="126">
        <v>0</v>
      </c>
      <c r="AG732" s="126">
        <v>9.0909090909090898E-2</v>
      </c>
      <c r="AH732" s="126">
        <v>9.0909090909090898E-2</v>
      </c>
      <c r="AI732" s="126">
        <v>0</v>
      </c>
      <c r="AJ732" s="126">
        <v>0</v>
      </c>
      <c r="AK732" s="126">
        <v>0</v>
      </c>
      <c r="AL732" s="126">
        <v>0</v>
      </c>
      <c r="AM732" s="126"/>
    </row>
    <row r="733" spans="1:39">
      <c r="A733" s="126" t="s">
        <v>1391</v>
      </c>
      <c r="B733" s="126" t="s">
        <v>1392</v>
      </c>
      <c r="C733" s="126" t="s">
        <v>1711</v>
      </c>
      <c r="D733" s="126" t="s">
        <v>17</v>
      </c>
      <c r="E733" s="126">
        <v>0</v>
      </c>
      <c r="F733" s="126"/>
      <c r="G733" s="126"/>
      <c r="H733" s="126"/>
      <c r="I733" s="126"/>
      <c r="J733" s="126">
        <v>0</v>
      </c>
      <c r="K733" s="126" t="s">
        <v>18</v>
      </c>
      <c r="L733" s="126"/>
      <c r="M733" s="126">
        <v>0</v>
      </c>
      <c r="N733" s="126" t="s">
        <v>18</v>
      </c>
      <c r="O733" s="126"/>
      <c r="P733" s="126">
        <v>0</v>
      </c>
      <c r="Q733" s="126" t="s">
        <v>18</v>
      </c>
      <c r="R733" s="126"/>
      <c r="S733" s="126" t="s">
        <v>18</v>
      </c>
      <c r="T733" s="126" t="s">
        <v>1710</v>
      </c>
      <c r="U733" s="126"/>
      <c r="V733" s="126"/>
      <c r="W733" s="126" t="s">
        <v>29</v>
      </c>
      <c r="X733" s="126">
        <v>3.835</v>
      </c>
      <c r="Y733" s="126">
        <v>2</v>
      </c>
      <c r="Z733" s="126"/>
      <c r="AA733" s="126">
        <v>0.5</v>
      </c>
      <c r="AB733" s="126">
        <v>0.5</v>
      </c>
      <c r="AC733" s="126">
        <v>0</v>
      </c>
      <c r="AD733" s="126">
        <v>0</v>
      </c>
      <c r="AE733" s="126">
        <v>0</v>
      </c>
      <c r="AF733" s="126">
        <v>0</v>
      </c>
      <c r="AG733" s="126">
        <v>0</v>
      </c>
      <c r="AH733" s="126">
        <v>0</v>
      </c>
      <c r="AI733" s="126">
        <v>0</v>
      </c>
      <c r="AJ733" s="126">
        <v>0</v>
      </c>
      <c r="AK733" s="126">
        <v>0</v>
      </c>
      <c r="AL733" s="126">
        <v>0</v>
      </c>
      <c r="AM733" s="126"/>
    </row>
    <row r="734" spans="1:39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 t="s">
        <v>28</v>
      </c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</row>
    <row r="735" spans="1:39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 t="s">
        <v>29</v>
      </c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</row>
    <row r="736" spans="1:39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 t="s">
        <v>31</v>
      </c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</row>
    <row r="737" spans="1:39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 t="s">
        <v>30</v>
      </c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</row>
    <row r="738" spans="1:39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 t="s">
        <v>21</v>
      </c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</row>
    <row r="739" spans="1:39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 t="s">
        <v>33</v>
      </c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</row>
    <row r="740" spans="1:39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 t="s">
        <v>25</v>
      </c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</row>
    <row r="741" spans="1:39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 t="s">
        <v>1964</v>
      </c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</row>
    <row r="742" spans="1:39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 t="s">
        <v>18</v>
      </c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</row>
    <row r="743" spans="1:39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</row>
  </sheetData>
  <sheetProtection algorithmName="SHA-512" hashValue="QAO+aKB2uHTjDsDGB6TIGkv+1KK+TpCvlEHCC93irCkGn5hkftJYsp2PfXuEuzQtqcu+9fsBeClub8qesrzocg==" saltValue="Zd8TH0DDB56o1qdAZhA+cQ==" spinCount="100000" sheet="1" objects="1" scenarios="1" selectLockedCell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2CC081-D342-4A4F-B5AA-0728106FB2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232</vt:i4>
      </vt:variant>
    </vt:vector>
  </HeadingPairs>
  <TitlesOfParts>
    <vt:vector size="235" baseType="lpstr">
      <vt:lpstr>CALCULATOR</vt:lpstr>
      <vt:lpstr>LISTS</vt:lpstr>
      <vt:lpstr>GRADE.DIST</vt:lpstr>
      <vt:lpstr>ACAD.PROG\CheckPt.TABLE\\CRE.ATM</vt:lpstr>
      <vt:lpstr>ACAD.PROG\CheckPt\RANGE</vt:lpstr>
      <vt:lpstr>ACAD.PROG\CRE.ATM\RANGE</vt:lpstr>
      <vt:lpstr>AP\ChkPt\COD</vt:lpstr>
      <vt:lpstr>AP\ChkPt\COD\0</vt:lpstr>
      <vt:lpstr>AP\ChkPt\COD\1</vt:lpstr>
      <vt:lpstr>AP\ChkPt\COD\2</vt:lpstr>
      <vt:lpstr>AP\ChkPt\COD\3</vt:lpstr>
      <vt:lpstr>AP\ChkPt\COD\4</vt:lpstr>
      <vt:lpstr>AP\ChkPt\MAX</vt:lpstr>
      <vt:lpstr>AP\ChkPt\MAX\0</vt:lpstr>
      <vt:lpstr>AP\ChkPt\MAX\1</vt:lpstr>
      <vt:lpstr>AP\ChkPt\MAX\2</vt:lpstr>
      <vt:lpstr>AP\ChkPt\MAX\3</vt:lpstr>
      <vt:lpstr>AP\ChkPt\MAX\4</vt:lpstr>
      <vt:lpstr>AP\ChkPt\MIN</vt:lpstr>
      <vt:lpstr>AP\ChkPt\MIN\0</vt:lpstr>
      <vt:lpstr>AP\ChkPt\MIN\1</vt:lpstr>
      <vt:lpstr>AP\ChkPt\MIN\2</vt:lpstr>
      <vt:lpstr>AP\ChkPt\MIN\3</vt:lpstr>
      <vt:lpstr>AP\ChkPt\MIN\4</vt:lpstr>
      <vt:lpstr>AP\ChkPt\NUM</vt:lpstr>
      <vt:lpstr>AP\MASTER.TABLE\\ChkPt</vt:lpstr>
      <vt:lpstr>ARROW\L</vt:lpstr>
      <vt:lpstr>ARROW\R</vt:lpstr>
      <vt:lpstr>CALCULATOR\\ENROLLMENT\DATESTAMP</vt:lpstr>
      <vt:lpstr>CALCULATOR\\ENROLLMENT\SID\TOT</vt:lpstr>
      <vt:lpstr>CALCULATOR\\ENROLLMENT\SID_RNG\Row.END</vt:lpstr>
      <vt:lpstr>CALCULATOR\\ENROLLMENT\SID_RNG\Row.STA</vt:lpstr>
      <vt:lpstr>CALCULATOR\\GRADE.DIST\COU\LIST</vt:lpstr>
      <vt:lpstr>CALCULATOR\\GRADE.DIST\COU\Row.END</vt:lpstr>
      <vt:lpstr>CALCULATOR\\GRADE.DIST\COU\Row.STA</vt:lpstr>
      <vt:lpstr>CALCULATOR\\VALIDATION.LISTS\CNSLR\SEARCH.FIELD</vt:lpstr>
      <vt:lpstr>CALCULATOR\\VALIDATION.LISTS\SID\LIST</vt:lpstr>
      <vt:lpstr>CALCULATOR\\VALIDATION.LISTS\SID\Row.END</vt:lpstr>
      <vt:lpstr>CALCULATOR\\VALIDATION.LISTS\SID\Row.STA</vt:lpstr>
      <vt:lpstr>CALCULATOR\\VALIDATION.LISTS\SLN.SFN\LIST</vt:lpstr>
      <vt:lpstr>CALCULATOR\ATM\RTK\RANGE</vt:lpstr>
      <vt:lpstr>CALCULATOR\CNSLR\LOOKUP</vt:lpstr>
      <vt:lpstr>CALCULATOR\CNT\ALL\RANGE</vt:lpstr>
      <vt:lpstr>CALCULATOR\CNT\MAN\RANGE</vt:lpstr>
      <vt:lpstr>CALCULATOR\CNT\RPT\RANGE</vt:lpstr>
      <vt:lpstr>CALCULATOR\COU\ACT\SWITCH\ALL\RANGE</vt:lpstr>
      <vt:lpstr>CALCULATOR\COU\ACT\SWITCH\MAN\RANGE</vt:lpstr>
      <vt:lpstr>CALCULATOR\COU\ACT\SWITCH\RPT\RANGE</vt:lpstr>
      <vt:lpstr>CALCULATOR\COU\ALL\RANGE</vt:lpstr>
      <vt:lpstr>CALCULATOR\COU\MAN\RANGE</vt:lpstr>
      <vt:lpstr>CALCULATOR\COU\RPT\RANGE</vt:lpstr>
      <vt:lpstr>CALCULATOR\COU\RTK\RANGE</vt:lpstr>
      <vt:lpstr>CALCULATOR\COU\RTK\TOT</vt:lpstr>
      <vt:lpstr>CALCULATOR\CRE.ACC\ALL\RANGE</vt:lpstr>
      <vt:lpstr>CALCULATOR\CRE.ACC\MAN\RANGE</vt:lpstr>
      <vt:lpstr>CALCULATOR\CRE.ACC\RPT\RANGE</vt:lpstr>
      <vt:lpstr>CALCULATOR\CRE.ATM\ALL\RANGE</vt:lpstr>
      <vt:lpstr>CALCULATOR\CRE.ATM\MAN\RANGE</vt:lpstr>
      <vt:lpstr>CALCULATOR\CRE.ATM\RPT\RANGE</vt:lpstr>
      <vt:lpstr>CALCULATOR\CRE.REG\RPT\RANGE</vt:lpstr>
      <vt:lpstr>CALCULATOR\CRE\ALL\RANGE</vt:lpstr>
      <vt:lpstr>CALCULATOR\CRE\MAN\RANGE</vt:lpstr>
      <vt:lpstr>CALCULATOR\CRE\RPT\RANGE</vt:lpstr>
      <vt:lpstr>CALCULATOR\CRE\RTK\RANGE</vt:lpstr>
      <vt:lpstr>CALCULATOR\GDPTS.ALT\RANGE</vt:lpstr>
      <vt:lpstr>CALCULATOR\GDPTS.AVG\RANGE</vt:lpstr>
      <vt:lpstr>CALCULATOR\GDPTS.MAX\RANGE</vt:lpstr>
      <vt:lpstr>CALCULATOR\GDPTS.MIN\RANGE</vt:lpstr>
      <vt:lpstr>CALCULATOR\GDPTS\ALL\RANGE</vt:lpstr>
      <vt:lpstr>CALCULATOR\GDPTS\MAN\RANGE</vt:lpstr>
      <vt:lpstr>CALCULATOR\GDPTS\RPT\RANGE</vt:lpstr>
      <vt:lpstr>CALCULATOR\GPA.ALT</vt:lpstr>
      <vt:lpstr>CALCULATOR\GPA.ALT_Run\RANGE</vt:lpstr>
      <vt:lpstr>CALCULATOR\GPA.AVG</vt:lpstr>
      <vt:lpstr>CALCULATOR\GPA.AVG_Run\RANGE</vt:lpstr>
      <vt:lpstr>CALCULATOR\GPA.MAX</vt:lpstr>
      <vt:lpstr>CALCULATOR\GPA.MAX_Run\RANGE</vt:lpstr>
      <vt:lpstr>CALCULATOR\GPA.MIN</vt:lpstr>
      <vt:lpstr>CALCULATOR\GPA.MIN_Run\RANGE</vt:lpstr>
      <vt:lpstr>CALCULATOR\GPA.PRM</vt:lpstr>
      <vt:lpstr>CALCULATOR\GRADE.ALT\ENTRY\TOT</vt:lpstr>
      <vt:lpstr>CALCULATOR\GRADE.EST\RTK\RANGE</vt:lpstr>
      <vt:lpstr>CALCULATOR\GRADE\ALL\RANGE</vt:lpstr>
      <vt:lpstr>CALCULATOR\GRADE\MAN\RANGE</vt:lpstr>
      <vt:lpstr>CALCULATOR\GRADE\RPT\RANGE</vt:lpstr>
      <vt:lpstr>CALCULATOR\GRADE\RTK\RANGE</vt:lpstr>
      <vt:lpstr>CALCULATOR\JUMP.LINK.to.BOT</vt:lpstr>
      <vt:lpstr>CALCULATOR\JUMP.LINK.to.TOP</vt:lpstr>
      <vt:lpstr>CALCULATOR\LVL\ALL\RANGE</vt:lpstr>
      <vt:lpstr>CALCULATOR\LVL\FORMAT\ENTRY</vt:lpstr>
      <vt:lpstr>CALCULATOR\LVL\FORMAT\LOOKUP</vt:lpstr>
      <vt:lpstr>CALCULATOR\LVL\MAN\RANGE</vt:lpstr>
      <vt:lpstr>CALCULATOR\LVL\RPT\RANGE</vt:lpstr>
      <vt:lpstr>CALCULATOR\PRIOR.ENROLLMENT\COU.SEC.ETM\RANGE</vt:lpstr>
      <vt:lpstr>CALCULATOR\PRIOR.ENROLLMENT\INS\RANGE</vt:lpstr>
      <vt:lpstr>CALCULATOR\PRIOR.ENROLLMENT\MASTER.TABLE\\PGA</vt:lpstr>
      <vt:lpstr>CALCULATOR\PRIOR.ENROLLMENT\PGA\RANGE</vt:lpstr>
      <vt:lpstr>CALCULATOR\PRIOR.ENROLLMENT\PGA\TOT</vt:lpstr>
      <vt:lpstr>CALCULATOR\REPAIR.PLAN\GRADE.ALT\1</vt:lpstr>
      <vt:lpstr>CALCULATOR\REPAIR.PLAN\GRADE.ALT\10</vt:lpstr>
      <vt:lpstr>CALCULATOR\REPAIR.PLAN\GRADE.ALT\11</vt:lpstr>
      <vt:lpstr>CALCULATOR\REPAIR.PLAN\GRADE.ALT\12</vt:lpstr>
      <vt:lpstr>CALCULATOR\REPAIR.PLAN\GRADE.ALT\13</vt:lpstr>
      <vt:lpstr>CALCULATOR\REPAIR.PLAN\GRADE.ALT\14</vt:lpstr>
      <vt:lpstr>CALCULATOR\REPAIR.PLAN\GRADE.ALT\2</vt:lpstr>
      <vt:lpstr>CALCULATOR\REPAIR.PLAN\GRADE.ALT\3</vt:lpstr>
      <vt:lpstr>CALCULATOR\REPAIR.PLAN\GRADE.ALT\4</vt:lpstr>
      <vt:lpstr>CALCULATOR\REPAIR.PLAN\GRADE.ALT\5</vt:lpstr>
      <vt:lpstr>CALCULATOR\REPAIR.PLAN\GRADE.ALT\6</vt:lpstr>
      <vt:lpstr>CALCULATOR\REPAIR.PLAN\GRADE.ALT\7</vt:lpstr>
      <vt:lpstr>CALCULATOR\REPAIR.PLAN\GRADE.ALT\8</vt:lpstr>
      <vt:lpstr>CALCULATOR\REPAIR.PLAN\GRADE.ALT\9</vt:lpstr>
      <vt:lpstr>CALCULATOR\RNK\ALL\RANGE</vt:lpstr>
      <vt:lpstr>CALCULATOR\RNK\MAN\RANGE</vt:lpstr>
      <vt:lpstr>CALCULATOR\RNK\RPT\RANGE</vt:lpstr>
      <vt:lpstr>CALCULATOR\RP\GRADE.STANDARD\ENTRY</vt:lpstr>
      <vt:lpstr>CALCULATOR\SID\FOUND</vt:lpstr>
      <vt:lpstr>CALCULATOR\SID\LOOKUP</vt:lpstr>
      <vt:lpstr>CALCULATOR\SID\LOOKUP_ALTERNATE</vt:lpstr>
      <vt:lpstr>CALCULATOR\SLN.SFN\ENTRY</vt:lpstr>
      <vt:lpstr>CALCULATOR\SLN.SFN\ENTRY_LEN</vt:lpstr>
      <vt:lpstr>CALCULATOR\SLN.SFN\LOOKUP</vt:lpstr>
      <vt:lpstr>CALCULATOR\TIT.S\ALL\RANGE</vt:lpstr>
      <vt:lpstr>CALCULATOR\TIT.S\MAN\RANGE</vt:lpstr>
      <vt:lpstr>CALCULATOR\TIT.S\RPT\RANGE</vt:lpstr>
      <vt:lpstr>CALCULATOR\TIT\CHAR.LIMIT</vt:lpstr>
      <vt:lpstr>CALCULATOR\VALUE\ALL\RANGE</vt:lpstr>
      <vt:lpstr>CALCULATOR\VALUE\MAN\RANGE</vt:lpstr>
      <vt:lpstr>CALCULATOR\VALUE\RPT\RANGE</vt:lpstr>
      <vt:lpstr>CALCULATOR\VALUE\RTK\RANGE</vt:lpstr>
      <vt:lpstr>CNSLR.EML\LIST</vt:lpstr>
      <vt:lpstr>CNSLR.FNM\LIST</vt:lpstr>
      <vt:lpstr>CNSLR.LNM\LIST</vt:lpstr>
      <vt:lpstr>CNSLR\CNT</vt:lpstr>
      <vt:lpstr>CNSLR\LIST</vt:lpstr>
      <vt:lpstr>CNSLR\SEARCH.FIELD</vt:lpstr>
      <vt:lpstr>COU\COD\RANGE</vt:lpstr>
      <vt:lpstr>COU\LABEL\1</vt:lpstr>
      <vt:lpstr>COU\LABEL\2</vt:lpstr>
      <vt:lpstr>COU\LABEL\3</vt:lpstr>
      <vt:lpstr>COU\LABEL\4</vt:lpstr>
      <vt:lpstr>COU\LABLE\C\\T_10.B_10\LIST\STATUS\\TABLE</vt:lpstr>
      <vt:lpstr>COU\STATUS\ARCHIVE</vt:lpstr>
      <vt:lpstr>COU\STATUS\CURRENT</vt:lpstr>
      <vt:lpstr>COU\STATUS\LIST</vt:lpstr>
      <vt:lpstr>DATE\CURRENT</vt:lpstr>
      <vt:lpstr>DATE\CURRENT\AYR</vt:lpstr>
      <vt:lpstr>DATE\CURRENT\AYR.END</vt:lpstr>
      <vt:lpstr>DATE\CURRENT\AYR.STA</vt:lpstr>
      <vt:lpstr>DATE\CURRENT\DAY</vt:lpstr>
      <vt:lpstr>DATE\CURRENT\f.SEF</vt:lpstr>
      <vt:lpstr>DATE\CURRENT\f.SEM</vt:lpstr>
      <vt:lpstr>DATE\CURRENT\MON</vt:lpstr>
      <vt:lpstr>DATE\CURRENT\SEM</vt:lpstr>
      <vt:lpstr>DATE\CURRENT\SEM.SE</vt:lpstr>
      <vt:lpstr>DATE\CURRENT\YEA</vt:lpstr>
      <vt:lpstr>ENROLLMENT.DATA\SWITCH\OFF_MESSAGE</vt:lpstr>
      <vt:lpstr>GRADE.COD</vt:lpstr>
      <vt:lpstr>GRADE.LTR</vt:lpstr>
      <vt:lpstr>GRADE.LTR\A</vt:lpstr>
      <vt:lpstr>GRADE.LTR\A.m</vt:lpstr>
      <vt:lpstr>GRADE.LTR\B</vt:lpstr>
      <vt:lpstr>GRADE.LTR\B.m</vt:lpstr>
      <vt:lpstr>GRADE.LTR\B.p</vt:lpstr>
      <vt:lpstr>GRADE.LTR\C</vt:lpstr>
      <vt:lpstr>GRADE.LTR\C.p</vt:lpstr>
      <vt:lpstr>GRADE.LTR\COL</vt:lpstr>
      <vt:lpstr>GRADE.LTR\COL\PH</vt:lpstr>
      <vt:lpstr>GRADE.LTR\COL\RTK</vt:lpstr>
      <vt:lpstr>GRADE.LTR\COL\RTK_PGA</vt:lpstr>
      <vt:lpstr>GRADE.LTR\D</vt:lpstr>
      <vt:lpstr>GRADE.LTR\F</vt:lpstr>
      <vt:lpstr>GRADE.LTR\P</vt:lpstr>
      <vt:lpstr>GRADE.LTR\PGA</vt:lpstr>
      <vt:lpstr>GRADE.LTR\REM.A_F</vt:lpstr>
      <vt:lpstr>GRADE.LTR\REM.A_F\PH</vt:lpstr>
      <vt:lpstr>GRADE.LTR\REM.A_F\RTK</vt:lpstr>
      <vt:lpstr>GRADE.LTR\REM.A_F\RTK_PGA</vt:lpstr>
      <vt:lpstr>GRADE.LTR\REM.P_F</vt:lpstr>
      <vt:lpstr>GRADE.LTR\REM.P_F\PH</vt:lpstr>
      <vt:lpstr>GRADE.LTR\REM.P_F\RTK</vt:lpstr>
      <vt:lpstr>GRADE.LTR\REM.P_F\RTK_PGA</vt:lpstr>
      <vt:lpstr>GRADE.LTR\SP</vt:lpstr>
      <vt:lpstr>GRADE.LTR\W</vt:lpstr>
      <vt:lpstr>GRADE.LTR_EST\SYMBOL</vt:lpstr>
      <vt:lpstr>GRADE.VAL</vt:lpstr>
      <vt:lpstr>GRADE.VAL\A</vt:lpstr>
      <vt:lpstr>GRADE.VAL\A.m</vt:lpstr>
      <vt:lpstr>GRADE.VAL\B</vt:lpstr>
      <vt:lpstr>GRADE.VAL\B.m</vt:lpstr>
      <vt:lpstr>GRADE.VAL\B.p</vt:lpstr>
      <vt:lpstr>GRADE.VAL\C</vt:lpstr>
      <vt:lpstr>GRADE.VAL\C.p</vt:lpstr>
      <vt:lpstr>GRADE.VAL\D</vt:lpstr>
      <vt:lpstr>GRADE.VAL\F</vt:lpstr>
      <vt:lpstr>GRADE.VAL\P</vt:lpstr>
      <vt:lpstr>GRADE.VAL\SP</vt:lpstr>
      <vt:lpstr>GRADE.VAL\W</vt:lpstr>
      <vt:lpstr>LISTS\COU\RANGE.LABEL\TABLE</vt:lpstr>
      <vt:lpstr>LISTS\GRADE\MASTER.TABLE</vt:lpstr>
      <vt:lpstr>LVL\COL</vt:lpstr>
      <vt:lpstr>LVL\LIST</vt:lpstr>
      <vt:lpstr>LVL\REM</vt:lpstr>
      <vt:lpstr>MARKER\CHECK</vt:lpstr>
      <vt:lpstr>MARKER\LIST</vt:lpstr>
      <vt:lpstr>CALCULATOR!Print_Area</vt:lpstr>
      <vt:lpstr>RP\GPA.CHANGE\D</vt:lpstr>
      <vt:lpstr>RP\GPA.CHANGE\N</vt:lpstr>
      <vt:lpstr>RP\GPA.CHANGE\U</vt:lpstr>
      <vt:lpstr>RP\GRADE.STANDARD\ALT</vt:lpstr>
      <vt:lpstr>RP\GRADE.STANDARD\AVG</vt:lpstr>
      <vt:lpstr>RP\GRADE.STANDARD\LIST</vt:lpstr>
      <vt:lpstr>RP\GRADE.STANDARD\MAX</vt:lpstr>
      <vt:lpstr>RP\GRADE.STANDARD\MIN</vt:lpstr>
      <vt:lpstr>SAMPLE.SIZE\Min</vt:lpstr>
      <vt:lpstr>SEM.SE\FA</vt:lpstr>
      <vt:lpstr>SEM.SE\LIST</vt:lpstr>
      <vt:lpstr>SEM.SE\SP</vt:lpstr>
      <vt:lpstr>SEM.SE\SU</vt:lpstr>
      <vt:lpstr>SEM.SE\WI</vt:lpstr>
      <vt:lpstr>SPC\TABLE</vt:lpstr>
      <vt:lpstr>SWITCH\CALC</vt:lpstr>
      <vt:lpstr>SWITCH\CALC\ACTIVE</vt:lpstr>
      <vt:lpstr>SWITCH\CALC\ACTIVE.EST</vt:lpstr>
      <vt:lpstr>SWITCH\CALC\INACTV</vt:lpstr>
      <vt:lpstr>T_10.B_10\OBJ\LIST</vt:lpstr>
      <vt:lpstr>T_10.B_10\RNK.SPAN\LIST</vt:lpstr>
      <vt:lpstr>T_10.B_10\RNK.SPAN\TABLE</vt:lpstr>
      <vt:lpstr>T_10.B_10\RNK\B_10</vt:lpstr>
      <vt:lpstr>T_10.B_10\RNK\LIST</vt:lpstr>
      <vt:lpstr>T_10.B_10\RNK\T_10</vt:lpstr>
      <vt:lpstr>VIEW\ADMIN</vt:lpstr>
      <vt:lpstr>VIEW\LIST</vt:lpstr>
      <vt:lpstr>VIEW\LOOKUP</vt:lpstr>
      <vt:lpstr>VIEW\USERS</vt:lpstr>
    </vt:vector>
  </TitlesOfParts>
  <Company>Say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 Media</dc:creator>
  <cp:lastModifiedBy>John Urgola</cp:lastModifiedBy>
  <cp:lastPrinted>2019-09-20T02:12:53Z</cp:lastPrinted>
  <dcterms:created xsi:type="dcterms:W3CDTF">2019-08-17T14:56:23Z</dcterms:created>
  <dcterms:modified xsi:type="dcterms:W3CDTF">2020-10-22T19:50:20Z</dcterms:modified>
</cp:coreProperties>
</file>